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snmo-my.sharepoint.com/personal/erik_karlsson_in_se/Documents/Flyttat från Hemkatalogen/Desktop/Erik/Branschekonomi/Verktyg &amp; mallar/Solcellskalkylatorn/"/>
    </mc:Choice>
  </mc:AlternateContent>
  <xr:revisionPtr revIDLastSave="788" documentId="8_{63057031-CB03-4305-A017-7A3DC1359D49}" xr6:coauthVersionLast="47" xr6:coauthVersionMax="47" xr10:uidLastSave="{08CE08D4-1C77-4AAA-A86F-C5FDC1672C88}"/>
  <bookViews>
    <workbookView showSheetTabs="0" xWindow="28680" yWindow="-120" windowWidth="38640" windowHeight="21240" xr2:uid="{8CF61A4C-38CF-4DB7-953F-A7AA93532ADE}"/>
  </bookViews>
  <sheets>
    <sheet name="Start" sheetId="1" r:id="rId1"/>
    <sheet name="Kostnader &amp; intäkter" sheetId="2" r:id="rId2"/>
    <sheet name="Resultat" sheetId="4" r:id="rId3"/>
    <sheet name="Kostnadsberäkning"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5" l="1"/>
  <c r="F52" i="5"/>
  <c r="F51" i="5"/>
  <c r="F50" i="5"/>
  <c r="F49" i="5"/>
  <c r="F48" i="5"/>
  <c r="F47" i="5"/>
  <c r="F46" i="5"/>
  <c r="F45" i="5"/>
  <c r="F44" i="5"/>
  <c r="F43" i="5"/>
  <c r="F42" i="5"/>
  <c r="F41" i="5"/>
  <c r="F40" i="5"/>
  <c r="F39" i="5"/>
  <c r="F38" i="5"/>
  <c r="F37" i="5"/>
  <c r="F36" i="5"/>
  <c r="F35" i="5"/>
  <c r="F34" i="5"/>
  <c r="J54" i="5" l="1"/>
  <c r="B5" i="5"/>
  <c r="B6" i="5"/>
  <c r="B7" i="5"/>
  <c r="B8" i="5"/>
  <c r="B9" i="5"/>
  <c r="B10" i="5"/>
  <c r="B11" i="5"/>
  <c r="F11" i="5" s="1"/>
  <c r="B12" i="5"/>
  <c r="B13" i="5"/>
  <c r="B14" i="5"/>
  <c r="B15" i="5"/>
  <c r="B16" i="5"/>
  <c r="B17" i="5"/>
  <c r="B18" i="5"/>
  <c r="B19" i="5"/>
  <c r="F19" i="5" s="1"/>
  <c r="B20" i="5"/>
  <c r="B21" i="5"/>
  <c r="B22" i="5"/>
  <c r="B23" i="5"/>
  <c r="B24" i="5"/>
  <c r="B25" i="5"/>
  <c r="B26" i="5"/>
  <c r="B27" i="5"/>
  <c r="F27" i="5" s="1"/>
  <c r="B28" i="5"/>
  <c r="B29" i="5"/>
  <c r="B30" i="5"/>
  <c r="B31" i="5"/>
  <c r="B32" i="5"/>
  <c r="B33" i="5"/>
  <c r="B34" i="5"/>
  <c r="B35" i="5"/>
  <c r="B36" i="5"/>
  <c r="B37" i="5"/>
  <c r="B38" i="5"/>
  <c r="B39" i="5"/>
  <c r="B40" i="5"/>
  <c r="B41" i="5"/>
  <c r="B42" i="5"/>
  <c r="B43" i="5"/>
  <c r="B44" i="5"/>
  <c r="B45" i="5"/>
  <c r="B46" i="5"/>
  <c r="B47" i="5"/>
  <c r="B48" i="5"/>
  <c r="B49" i="5"/>
  <c r="B50" i="5"/>
  <c r="B51" i="5"/>
  <c r="B52" i="5"/>
  <c r="B53" i="5"/>
  <c r="B4"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4" i="5"/>
  <c r="G34" i="5"/>
  <c r="J34" i="5" s="1"/>
  <c r="G35" i="5"/>
  <c r="J35" i="5" s="1"/>
  <c r="G36" i="5"/>
  <c r="J36" i="5" s="1"/>
  <c r="G37" i="5"/>
  <c r="J37" i="5" s="1"/>
  <c r="G38" i="5"/>
  <c r="J38" i="5" s="1"/>
  <c r="G39" i="5"/>
  <c r="J39" i="5" s="1"/>
  <c r="G40" i="5"/>
  <c r="J40" i="5" s="1"/>
  <c r="G41" i="5"/>
  <c r="J41" i="5" s="1"/>
  <c r="G42" i="5"/>
  <c r="J42" i="5" s="1"/>
  <c r="G43" i="5"/>
  <c r="J43" i="5" s="1"/>
  <c r="G44" i="5"/>
  <c r="J44" i="5" s="1"/>
  <c r="G45" i="5"/>
  <c r="J45" i="5" s="1"/>
  <c r="G46" i="5"/>
  <c r="J46" i="5" s="1"/>
  <c r="G47" i="5"/>
  <c r="J47" i="5" s="1"/>
  <c r="G48" i="5"/>
  <c r="J48" i="5" s="1"/>
  <c r="G49" i="5"/>
  <c r="J49" i="5" s="1"/>
  <c r="G50" i="5"/>
  <c r="J50" i="5" s="1"/>
  <c r="G51" i="5"/>
  <c r="J51" i="5" s="1"/>
  <c r="G52" i="5"/>
  <c r="J52" i="5" s="1"/>
  <c r="G53" i="5"/>
  <c r="J53" i="5" s="1"/>
  <c r="C4" i="5"/>
  <c r="F10" i="4"/>
  <c r="F8" i="4"/>
  <c r="F18" i="4"/>
  <c r="F20" i="4"/>
  <c r="F16" i="4"/>
  <c r="F26" i="5" l="1"/>
  <c r="F33" i="5"/>
  <c r="F25" i="5"/>
  <c r="F17" i="5"/>
  <c r="F32" i="5"/>
  <c r="F24" i="5"/>
  <c r="F16" i="5"/>
  <c r="F31" i="5"/>
  <c r="F23" i="5"/>
  <c r="F15" i="5"/>
  <c r="F18" i="5"/>
  <c r="F10" i="5"/>
  <c r="F30" i="5"/>
  <c r="F22" i="5"/>
  <c r="F14" i="5"/>
  <c r="F29" i="5"/>
  <c r="F21" i="5"/>
  <c r="F13" i="5"/>
  <c r="F28" i="5"/>
  <c r="F20" i="5"/>
  <c r="F12" i="5"/>
  <c r="F22" i="4"/>
  <c r="H5" i="5"/>
  <c r="H52" i="5"/>
  <c r="H28" i="5"/>
  <c r="H20" i="5"/>
  <c r="H43" i="5"/>
  <c r="H35" i="5"/>
  <c r="H27" i="5"/>
  <c r="H19" i="5"/>
  <c r="H11" i="5"/>
  <c r="H51" i="5"/>
  <c r="H50" i="5"/>
  <c r="H42" i="5"/>
  <c r="H34" i="5"/>
  <c r="H26" i="5"/>
  <c r="H18" i="5"/>
  <c r="H10" i="5"/>
  <c r="H44" i="5"/>
  <c r="H12" i="5"/>
  <c r="H49" i="5"/>
  <c r="H41" i="5"/>
  <c r="H33" i="5"/>
  <c r="H25" i="5"/>
  <c r="H17" i="5"/>
  <c r="H9" i="5"/>
  <c r="H48" i="5"/>
  <c r="H40" i="5"/>
  <c r="H32" i="5"/>
  <c r="H24" i="5"/>
  <c r="H16" i="5"/>
  <c r="H8" i="5"/>
  <c r="H4" i="5"/>
  <c r="H47" i="5"/>
  <c r="H39" i="5"/>
  <c r="H31" i="5"/>
  <c r="H23" i="5"/>
  <c r="H15" i="5"/>
  <c r="H7" i="5"/>
  <c r="H36" i="5"/>
  <c r="H54" i="5"/>
  <c r="H46" i="5"/>
  <c r="H38" i="5"/>
  <c r="H30" i="5"/>
  <c r="H22" i="5"/>
  <c r="H14" i="5"/>
  <c r="H6" i="5"/>
  <c r="H53" i="5"/>
  <c r="H45" i="5"/>
  <c r="H37" i="5"/>
  <c r="H29" i="5"/>
  <c r="H21" i="5"/>
  <c r="H13" i="5"/>
  <c r="E57" i="5"/>
  <c r="B55" i="5"/>
  <c r="E55" i="5"/>
  <c r="B57" i="5"/>
  <c r="C5" i="5"/>
  <c r="D4" i="5"/>
  <c r="F6" i="4" s="1"/>
  <c r="F4" i="5" l="1"/>
  <c r="F12" i="4"/>
  <c r="C6" i="5"/>
  <c r="D5" i="5"/>
  <c r="F5" i="5" s="1"/>
  <c r="C7" i="5" l="1"/>
  <c r="D6" i="5"/>
  <c r="F6" i="5" s="1"/>
  <c r="C8" i="5" l="1"/>
  <c r="D7" i="5"/>
  <c r="F7" i="5" s="1"/>
  <c r="C9" i="5" l="1"/>
  <c r="D8" i="5"/>
  <c r="F8" i="5" s="1"/>
  <c r="C10" i="5" l="1"/>
  <c r="D9" i="5"/>
  <c r="F9" i="5" s="1"/>
  <c r="G4" i="5"/>
  <c r="J4" i="5" s="1"/>
  <c r="G20" i="5"/>
  <c r="J20" i="5" s="1"/>
  <c r="G30" i="5"/>
  <c r="J30" i="5" s="1"/>
  <c r="G7" i="5"/>
  <c r="J7" i="5" s="1"/>
  <c r="G15" i="5"/>
  <c r="J15" i="5" s="1"/>
  <c r="G31" i="5"/>
  <c r="J31" i="5" s="1"/>
  <c r="G13" i="5"/>
  <c r="J13" i="5" s="1"/>
  <c r="G24" i="5"/>
  <c r="J24" i="5" s="1"/>
  <c r="G6" i="5"/>
  <c r="J6" i="5" s="1"/>
  <c r="G33" i="5"/>
  <c r="J33" i="5" s="1"/>
  <c r="G29" i="5"/>
  <c r="J29" i="5" s="1"/>
  <c r="G18" i="5"/>
  <c r="J18" i="5" s="1"/>
  <c r="G11" i="5"/>
  <c r="J11" i="5" s="1"/>
  <c r="G10" i="5"/>
  <c r="J10" i="5" s="1"/>
  <c r="G8" i="5"/>
  <c r="J8" i="5" s="1"/>
  <c r="G21" i="5"/>
  <c r="J21" i="5" s="1"/>
  <c r="G22" i="5"/>
  <c r="J22" i="5" s="1"/>
  <c r="G16" i="5"/>
  <c r="J16" i="5" s="1"/>
  <c r="G12" i="5"/>
  <c r="J12" i="5" s="1"/>
  <c r="G23" i="5"/>
  <c r="J23" i="5" s="1"/>
  <c r="G17" i="5"/>
  <c r="J17" i="5" s="1"/>
  <c r="G32" i="5"/>
  <c r="J32" i="5" s="1"/>
  <c r="G19" i="5"/>
  <c r="J19" i="5" s="1"/>
  <c r="G14" i="5"/>
  <c r="J14" i="5" s="1"/>
  <c r="G25" i="5"/>
  <c r="J25" i="5" s="1"/>
  <c r="G28" i="5"/>
  <c r="J28" i="5" s="1"/>
  <c r="G26" i="5"/>
  <c r="J26" i="5" s="1"/>
  <c r="G27" i="5"/>
  <c r="J27" i="5" s="1"/>
  <c r="G5" i="5"/>
  <c r="D57" i="5" l="1"/>
  <c r="B59" i="5" s="1"/>
  <c r="D55" i="5"/>
  <c r="J5" i="5"/>
  <c r="C11" i="5"/>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C48" i="5" s="1"/>
  <c r="C49" i="5" s="1"/>
  <c r="C50" i="5" s="1"/>
  <c r="C51" i="5" s="1"/>
  <c r="C52" i="5" s="1"/>
  <c r="C53" i="5" s="1"/>
  <c r="C57" i="5" s="1"/>
  <c r="I49" i="5" l="1"/>
  <c r="I48" i="5"/>
  <c r="I47" i="5"/>
  <c r="I39" i="5"/>
  <c r="I31" i="5"/>
  <c r="I23" i="5"/>
  <c r="I15" i="5"/>
  <c r="I7" i="5"/>
  <c r="I38" i="5"/>
  <c r="I30" i="5"/>
  <c r="I22" i="5"/>
  <c r="I14" i="5"/>
  <c r="I6" i="5"/>
  <c r="I45" i="5"/>
  <c r="I37" i="5"/>
  <c r="I29" i="5"/>
  <c r="I21" i="5"/>
  <c r="I13" i="5"/>
  <c r="I5" i="5"/>
  <c r="I44" i="5"/>
  <c r="I36" i="5"/>
  <c r="I28" i="5"/>
  <c r="I20" i="5"/>
  <c r="I12" i="5"/>
  <c r="I4" i="5"/>
  <c r="I43" i="5"/>
  <c r="I35" i="5"/>
  <c r="I27" i="5"/>
  <c r="I19" i="5"/>
  <c r="I11" i="5"/>
  <c r="I42" i="5"/>
  <c r="I34" i="5"/>
  <c r="I26" i="5"/>
  <c r="I18" i="5"/>
  <c r="I10" i="5"/>
  <c r="I41" i="5"/>
  <c r="I33" i="5"/>
  <c r="I25" i="5"/>
  <c r="I17" i="5"/>
  <c r="I9" i="5"/>
  <c r="I40" i="5"/>
  <c r="I32" i="5"/>
  <c r="I24" i="5"/>
  <c r="I16" i="5"/>
  <c r="I8" i="5"/>
  <c r="I46" i="5"/>
  <c r="I53" i="5"/>
  <c r="I52" i="5"/>
  <c r="I51" i="5"/>
  <c r="I50" i="5"/>
  <c r="I54" i="5"/>
  <c r="C55" i="5"/>
  <c r="F55" i="5"/>
  <c r="F57" i="5"/>
  <c r="G9" i="5"/>
  <c r="I55" i="5" l="1"/>
  <c r="F4" i="4" s="1"/>
  <c r="J9" i="5"/>
  <c r="J55" i="5" s="1"/>
  <c r="G57" i="5"/>
  <c r="G5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Karlsson</author>
  </authors>
  <commentList>
    <comment ref="D7" authorId="0" shapeId="0" xr:uid="{604EC22A-B36A-4D27-805F-C8A9B92E25A8}">
      <text>
        <r>
          <rPr>
            <sz val="9"/>
            <color indexed="81"/>
            <rFont val="Tahoma"/>
            <family val="2"/>
          </rPr>
          <t xml:space="preserve">Här fyller du i vad den totala installationen kostar.
</t>
        </r>
      </text>
    </comment>
    <comment ref="D9" authorId="0" shapeId="0" xr:uid="{58997297-6C36-4C40-BDF8-88A8D6624D96}">
      <text>
        <r>
          <rPr>
            <sz val="9"/>
            <color indexed="81"/>
            <rFont val="Tahoma"/>
            <family val="2"/>
          </rPr>
          <t xml:space="preserve">Här fyller du i hur mycket av investeringskostnaden du tar lån för, om du tar lån.
Tar du inget lämnar du detta fält tomt.
</t>
        </r>
      </text>
    </comment>
    <comment ref="D11" authorId="0" shapeId="0" xr:uid="{B05CE7EB-0095-4457-ADBF-08D25B03F3CC}">
      <text>
        <r>
          <rPr>
            <sz val="9"/>
            <color indexed="81"/>
            <rFont val="Tahoma"/>
            <family val="2"/>
          </rPr>
          <t>Hur lång tid du betalar av lånet på.
Tar du inget lämnar du detta fält tomt.</t>
        </r>
      </text>
    </comment>
    <comment ref="D13" authorId="0" shapeId="0" xr:uid="{5B3A1DA5-2C79-4362-9A57-DBD88D649898}">
      <text>
        <r>
          <rPr>
            <sz val="9"/>
            <color indexed="81"/>
            <rFont val="Tahoma"/>
            <family val="2"/>
          </rPr>
          <t>Den räntesats du har på ditt lån.
Tar du inget lämnar du detta fält tomt.</t>
        </r>
      </text>
    </comment>
    <comment ref="D15" authorId="0" shapeId="0" xr:uid="{9BC7E05D-38B5-4C08-B8EB-4F0BFC96A156}">
      <text>
        <r>
          <rPr>
            <sz val="9"/>
            <color indexed="81"/>
            <rFont val="Tahoma"/>
            <family val="2"/>
          </rPr>
          <t xml:space="preserve">Hur mycket du betalar i snitt på kWh för den el du köper.
</t>
        </r>
      </text>
    </comment>
    <comment ref="D17" authorId="0" shapeId="0" xr:uid="{0E39E68C-121B-4CDA-A94D-D318D9425C36}">
      <text>
        <r>
          <rPr>
            <sz val="9"/>
            <color indexed="81"/>
            <rFont val="Tahoma"/>
            <family val="2"/>
          </rPr>
          <t xml:space="preserve">Din fastighets årliga energiförbrukning.
</t>
        </r>
      </text>
    </comment>
    <comment ref="D19" authorId="0" shapeId="0" xr:uid="{C4389678-2F71-4397-AAE0-523460897E23}">
      <text>
        <r>
          <rPr>
            <sz val="9"/>
            <color indexed="81"/>
            <rFont val="Tahoma"/>
            <family val="2"/>
          </rPr>
          <t xml:space="preserve">En solcellsanläggning har varken rörliga delar, vätskor eller gaser. Detta leder till att de mer sällan går sönder. Men det är många delar med utsatthet av annat slitage, inte minst väder och vind. Därför kan det vara klokt att teckna ett serviceavtal för din anläggning, så du säkerställer, en säker, fullt fungerande och optimerad anläggning. Fri support vid eventuella handhavandefel eller mjukvarufelproblem kan också vara av stort värde för att säkerställa en fungerande och optimerad anläggning.
</t>
        </r>
      </text>
    </comment>
    <comment ref="D22" authorId="0" shapeId="0" xr:uid="{4110E000-2DAC-4FCB-BB0A-B102A2A7D77A}">
      <text>
        <r>
          <rPr>
            <sz val="9"/>
            <color indexed="81"/>
            <rFont val="Tahoma"/>
            <family val="2"/>
          </rPr>
          <t xml:space="preserve">Så mycket som din solcellsanlägging producerar årligen.
</t>
        </r>
      </text>
    </comment>
    <comment ref="D24" authorId="0" shapeId="0" xr:uid="{04066152-2B18-4517-9B20-CD9FAD69A04B}">
      <text>
        <r>
          <rPr>
            <sz val="9"/>
            <color indexed="81"/>
            <rFont val="Tahoma"/>
            <family val="2"/>
          </rPr>
          <t>Så mycket el du säljer per år.</t>
        </r>
        <r>
          <rPr>
            <sz val="9"/>
            <color indexed="81"/>
            <rFont val="Tahoma"/>
            <family val="2"/>
          </rPr>
          <t xml:space="preserve">
Säljer du ingen el lämnar du detta fält tomt.</t>
        </r>
      </text>
    </comment>
    <comment ref="D26" authorId="0" shapeId="0" xr:uid="{F16CB0E3-DD1A-47A0-94BE-2C2E0118DAF6}">
      <text>
        <r>
          <rPr>
            <sz val="9"/>
            <color indexed="81"/>
            <rFont val="Tahoma"/>
            <family val="2"/>
          </rPr>
          <t>Ditt genomsnittspris för den el du säljer.
Säljer du ingen el lämnar du detta fält tomt.</t>
        </r>
      </text>
    </comment>
    <comment ref="D28" authorId="0" shapeId="0" xr:uid="{4F2B719C-FFF4-4C6D-BD9D-39A786384998}">
      <text>
        <r>
          <rPr>
            <sz val="9"/>
            <color indexed="81"/>
            <rFont val="Tahoma"/>
            <family val="2"/>
          </rPr>
          <t xml:space="preserve">Elnätsägaren kan ge dig ersättning för den "nätnytta" du gör. Ta reda på eventuell ersättning genom att vända dig till ditt nätbolag.
</t>
        </r>
      </text>
    </comment>
    <comment ref="D31" authorId="0" shapeId="0" xr:uid="{D5A3DEA1-05D4-44B6-92DA-BE109DFE8198}">
      <text>
        <r>
          <rPr>
            <sz val="9"/>
            <color indexed="81"/>
            <rFont val="Tahoma"/>
            <family val="2"/>
          </rPr>
          <t xml:space="preserve">Den värdeökning du uppskatattar att installationen av solceller ger din fastighet. 
Om du räknar med värdeökning på din fastighet tas inte hänsyn till eventuell vinstskatt. Vill du inte räkna med uppskattad värdeökning lämnar du detta fält tomt eller skriver 0 (noll).
Enligt SBAB var genomsnittsökningen 
135 000 kr. Detta att jämföra med den genomsnittliga kostnaden efter bidrag på 137 000 kr.*
*https://www.sbab.se/1/om_sbab/press/arkiv_publicering/pressmeddelande/2022-07-14_solceller_hojer_vardet_pa_hus.html  </t>
        </r>
      </text>
    </comment>
    <comment ref="D34" authorId="0" shapeId="0" xr:uid="{138B66BB-BA99-4B6E-BCE5-03E82801D7FA}">
      <text>
        <r>
          <rPr>
            <sz val="9"/>
            <color indexed="81"/>
            <rFont val="Tahoma"/>
            <family val="2"/>
          </rPr>
          <t xml:space="preserve">Solcellerna beräknade livslängd.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Karlsson</author>
  </authors>
  <commentList>
    <comment ref="F4" authorId="0" shapeId="0" xr:uid="{2C263A9C-94B9-4B3C-990C-2C570A5E1A6B}">
      <text>
        <r>
          <rPr>
            <sz val="9"/>
            <color indexed="81"/>
            <rFont val="Tahoma"/>
            <family val="2"/>
          </rPr>
          <t xml:space="preserve">Återbetalningstid eller pay-off är den tid det tar tills installation "betalat sig". Det vill säga där kostnader möter intäkter. Vi räknar även besparingar till följd av installationen som intäkter.
</t>
        </r>
      </text>
    </comment>
    <comment ref="F6" authorId="0" shapeId="0" xr:uid="{1CB826C8-A44E-4688-BDC5-7D2A557F7FAC}">
      <text>
        <r>
          <rPr>
            <sz val="9"/>
            <color indexed="81"/>
            <rFont val="Tahoma"/>
            <family val="2"/>
          </rPr>
          <t xml:space="preserve">Kostnader för din anläggning första året.
</t>
        </r>
      </text>
    </comment>
    <comment ref="F8" authorId="0" shapeId="0" xr:uid="{6E1EF392-9A4D-47B2-98BA-370D8C869158}">
      <text>
        <r>
          <rPr>
            <sz val="9"/>
            <color indexed="81"/>
            <rFont val="Tahoma"/>
            <family val="2"/>
          </rPr>
          <t xml:space="preserve">Besparingar till följd av din anläggning första året.
</t>
        </r>
      </text>
    </comment>
    <comment ref="F10" authorId="0" shapeId="0" xr:uid="{8FAEE088-27B8-4452-B6D1-E0AD69FD3C10}">
      <text>
        <r>
          <rPr>
            <sz val="9"/>
            <color indexed="81"/>
            <rFont val="Tahoma"/>
            <family val="2"/>
          </rPr>
          <t xml:space="preserve">Intäkter till följd av din anläggning.
</t>
        </r>
      </text>
    </comment>
    <comment ref="F12" authorId="0" shapeId="0" xr:uid="{5CC16143-0E4D-40E0-B27C-27FF21F6BE78}">
      <text>
        <r>
          <rPr>
            <sz val="9"/>
            <color indexed="81"/>
            <rFont val="Tahoma"/>
            <family val="2"/>
          </rPr>
          <t xml:space="preserve">Summan av dina intäkter (besparingar inräknat) och kostnader första året. Det vill säga om din anläggning går plus eller minus första året.
</t>
        </r>
      </text>
    </comment>
    <comment ref="F16" authorId="0" shapeId="0" xr:uid="{637E039F-90E3-44BE-AA91-701880923A06}">
      <text>
        <r>
          <rPr>
            <sz val="9"/>
            <color indexed="81"/>
            <rFont val="Tahoma"/>
            <family val="2"/>
          </rPr>
          <t xml:space="preserve">Årlig kostnad för din anläggning efter att eventuellt lån är avbetalat.
</t>
        </r>
      </text>
    </comment>
    <comment ref="F18" authorId="0" shapeId="0" xr:uid="{5EFB204D-F972-4E42-B1E2-A903E5CADD21}">
      <text>
        <r>
          <rPr>
            <sz val="9"/>
            <color indexed="81"/>
            <rFont val="Tahoma"/>
            <family val="2"/>
          </rPr>
          <t xml:space="preserve">Årlig besparing efter det att eventuellt lån är avbetalat.
</t>
        </r>
      </text>
    </comment>
    <comment ref="F20" authorId="0" shapeId="0" xr:uid="{DB059175-2565-4C57-92B8-FB677EA9F968}">
      <text>
        <r>
          <rPr>
            <sz val="9"/>
            <color indexed="81"/>
            <rFont val="Tahoma"/>
            <family val="2"/>
          </rPr>
          <t xml:space="preserve">Årliga intäkter efter att eventuellt lån är avbetalat.
</t>
        </r>
      </text>
    </comment>
    <comment ref="F22" authorId="0" shapeId="0" xr:uid="{C83E544A-9EA7-4F2B-9C99-7EC01F9566A1}">
      <text>
        <r>
          <rPr>
            <sz val="9"/>
            <color indexed="81"/>
            <rFont val="Tahoma"/>
            <family val="2"/>
          </rPr>
          <t>Summan av dina intäkter (besparingar inräknat) och kostnader efter att eventuellt lån är avbetalat. Det vill säga om din anläggning går plus eller minus årligen.</t>
        </r>
        <r>
          <rPr>
            <b/>
            <sz val="9"/>
            <color indexed="81"/>
            <rFont val="Tahoma"/>
            <family val="2"/>
          </rPr>
          <t xml:space="preserve">
</t>
        </r>
      </text>
    </comment>
  </commentList>
</comments>
</file>

<file path=xl/sharedStrings.xml><?xml version="1.0" encoding="utf-8"?>
<sst xmlns="http://schemas.openxmlformats.org/spreadsheetml/2006/main" count="64" uniqueCount="49">
  <si>
    <t>Kostnader &amp; Intäkter</t>
  </si>
  <si>
    <t>Investeringskostnad</t>
  </si>
  <si>
    <t xml:space="preserve">Årsproduktion </t>
  </si>
  <si>
    <t>kronor efter eventuella bidrag &amp; subventioner</t>
  </si>
  <si>
    <t>kWh/kW</t>
  </si>
  <si>
    <t>kronor</t>
  </si>
  <si>
    <t>Procent (%)</t>
  </si>
  <si>
    <t>kronor per kWh i genomsnitt</t>
  </si>
  <si>
    <t>Serviceavtal</t>
  </si>
  <si>
    <t>kronor per år</t>
  </si>
  <si>
    <t>Beräknad livslängd</t>
  </si>
  <si>
    <t>Kostnad per köpt kWh</t>
  </si>
  <si>
    <t>kWh per år</t>
  </si>
  <si>
    <t>Pris såld el</t>
  </si>
  <si>
    <t>Ersättning från nätägaren</t>
  </si>
  <si>
    <t>kronor per kWh</t>
  </si>
  <si>
    <t>Värdeökning fastighet</t>
  </si>
  <si>
    <t>år</t>
  </si>
  <si>
    <t>Återbetalningstid</t>
  </si>
  <si>
    <t>Såld elproduktion</t>
  </si>
  <si>
    <t>Upplägningstid lån</t>
  </si>
  <si>
    <t>Lånesumma</t>
  </si>
  <si>
    <t>Årlig ränta</t>
  </si>
  <si>
    <t>Resultat</t>
  </si>
  <si>
    <t>i antal år</t>
  </si>
  <si>
    <t>Årsförbrukning</t>
  </si>
  <si>
    <t>Årlig besparing köpt el</t>
  </si>
  <si>
    <t xml:space="preserve">Årliga intäkter </t>
  </si>
  <si>
    <t>Årligt netto</t>
  </si>
  <si>
    <t>År</t>
  </si>
  <si>
    <t>Amortering lån</t>
  </si>
  <si>
    <t>Ränta lån</t>
  </si>
  <si>
    <t>Egen amortering</t>
  </si>
  <si>
    <t>Kostnadsberäkningar årsvis</t>
  </si>
  <si>
    <t>Kostnad anläggning</t>
  </si>
  <si>
    <t>MEDEL:</t>
  </si>
  <si>
    <t>SUMMA:</t>
  </si>
  <si>
    <t>TOTAL:</t>
  </si>
  <si>
    <t>Break</t>
  </si>
  <si>
    <t>Vi reserverar oss för eventuella formelfel och fel i beräkningar.</t>
  </si>
  <si>
    <t>IN Garanti - för en tryggare installation</t>
  </si>
  <si>
    <t>Årlig kostnad år 1</t>
  </si>
  <si>
    <t>Årlig besparing år 1</t>
  </si>
  <si>
    <t>Årliga intäkter år 1</t>
  </si>
  <si>
    <t>i kronor</t>
  </si>
  <si>
    <t xml:space="preserve">i kronor </t>
  </si>
  <si>
    <t>Årlig kostnad efter avbetalning</t>
  </si>
  <si>
    <t>I denna flik fyller du i de förutsättningar och uppskattningar du har för din anläggning kopplat till ekonomi och produktion.</t>
  </si>
  <si>
    <t>Solcellssnurran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</si>
</sst>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r&quot;_-;\-* #,##0.00\ &quot;kr&quot;_-;_-* &quot;-&quot;??\ &quot;kr&quot;_-;_-@_-"/>
    <numFmt numFmtId="43" formatCode="_-* #,##0.00_-;\-* #,##0.00_-;_-* &quot;-&quot;??_-;_-@_-"/>
    <numFmt numFmtId="164" formatCode="0.000"/>
    <numFmt numFmtId="165" formatCode="_-* #,##0.00\ [$kr-41D]_-;\-* #,##0.00\ [$kr-41D]_-;_-* &quot;-&quot;??\ [$kr-41D]_-;_-@_-"/>
    <numFmt numFmtId="166" formatCode="_-* #,##0_-;\-* #,##0_-;_-* &quot;-&quot;??_-;_-@_-"/>
  </numFmts>
  <fonts count="36" x14ac:knownFonts="1">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theme="1"/>
      <name val="Calibri Light"/>
      <family val="2"/>
      <scheme val="major"/>
    </font>
    <font>
      <u/>
      <sz val="11"/>
      <color theme="10"/>
      <name val="Calibri"/>
      <family val="2"/>
      <scheme val="minor"/>
    </font>
    <font>
      <sz val="16"/>
      <name val="Arial"/>
      <family val="2"/>
    </font>
    <font>
      <sz val="12"/>
      <name val="Arial"/>
      <family val="2"/>
    </font>
    <font>
      <sz val="11"/>
      <name val="Arial"/>
      <family val="2"/>
    </font>
    <font>
      <i/>
      <sz val="10"/>
      <name val="Arial"/>
      <family val="2"/>
    </font>
    <font>
      <sz val="10"/>
      <name val="Arial"/>
      <family val="2"/>
    </font>
    <font>
      <b/>
      <sz val="10"/>
      <name val="Arial"/>
      <family val="2"/>
    </font>
    <font>
      <b/>
      <sz val="16"/>
      <color theme="1"/>
      <name val="Calibri"/>
      <family val="2"/>
      <scheme val="minor"/>
    </font>
    <font>
      <b/>
      <sz val="48"/>
      <color theme="9" tint="-0.499984740745262"/>
      <name val="Calibri"/>
      <family val="2"/>
      <scheme val="minor"/>
    </font>
    <font>
      <b/>
      <sz val="16"/>
      <color rgb="FFFF0000"/>
      <name val="Calibri"/>
      <family val="2"/>
      <scheme val="minor"/>
    </font>
    <font>
      <b/>
      <sz val="16"/>
      <color theme="9" tint="-0.249977111117893"/>
      <name val="Calibri"/>
      <family val="2"/>
      <scheme val="minor"/>
    </font>
    <font>
      <i/>
      <sz val="11"/>
      <color theme="1"/>
      <name val="Calibri Light"/>
      <family val="2"/>
      <scheme val="major"/>
    </font>
    <font>
      <sz val="11"/>
      <color theme="1"/>
      <name val="Calibri"/>
      <family val="2"/>
      <scheme val="minor"/>
    </font>
    <font>
      <b/>
      <sz val="11"/>
      <color theme="1"/>
      <name val="Calibri"/>
      <family val="2"/>
      <scheme val="minor"/>
    </font>
    <font>
      <b/>
      <sz val="11"/>
      <color theme="1"/>
      <name val="Calibri Light"/>
      <family val="2"/>
      <scheme val="major"/>
    </font>
    <font>
      <b/>
      <sz val="11"/>
      <color rgb="FFFF0000"/>
      <name val="Calibri Light"/>
      <family val="2"/>
      <scheme val="major"/>
    </font>
    <font>
      <b/>
      <sz val="12"/>
      <color theme="1"/>
      <name val="Calibri"/>
      <family val="2"/>
      <scheme val="minor"/>
    </font>
    <font>
      <u/>
      <sz val="11"/>
      <color theme="9"/>
      <name val="Arial"/>
      <family val="2"/>
    </font>
    <font>
      <b/>
      <sz val="18"/>
      <color theme="3"/>
      <name val="Calibri Light"/>
      <family val="2"/>
      <scheme val="major"/>
    </font>
    <font>
      <b/>
      <u/>
      <sz val="15"/>
      <color theme="3"/>
      <name val="Calibri"/>
      <family val="2"/>
      <scheme val="minor"/>
    </font>
    <font>
      <b/>
      <i/>
      <sz val="12"/>
      <name val="Arial"/>
      <family val="2"/>
    </font>
    <font>
      <b/>
      <sz val="16"/>
      <color rgb="FF3F3F76"/>
      <name val="Calibri"/>
      <family val="2"/>
      <scheme val="minor"/>
    </font>
    <font>
      <sz val="10"/>
      <color theme="1"/>
      <name val="Arial"/>
      <family val="2"/>
    </font>
    <font>
      <b/>
      <sz val="20"/>
      <color rgb="FFFA7D00"/>
      <name val="Calibri"/>
      <family val="2"/>
      <scheme val="minor"/>
    </font>
    <font>
      <b/>
      <i/>
      <sz val="14"/>
      <name val="Arial"/>
      <family val="2"/>
    </font>
    <font>
      <b/>
      <sz val="12"/>
      <color theme="1" tint="0.34998626667073579"/>
      <name val="Calibri"/>
      <family val="2"/>
      <scheme val="minor"/>
    </font>
    <font>
      <b/>
      <sz val="13"/>
      <color theme="1" tint="0.34998626667073579"/>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7F7F7F"/>
      </bottom>
      <diagonal/>
    </border>
    <border>
      <left/>
      <right/>
      <top style="thin">
        <color theme="4"/>
      </top>
      <bottom style="double">
        <color theme="4"/>
      </bottom>
      <diagonal/>
    </border>
    <border>
      <left/>
      <right/>
      <top style="thin">
        <color theme="1" tint="0.499984740745262"/>
      </top>
      <bottom/>
      <diagonal/>
    </border>
    <border>
      <left/>
      <right/>
      <top/>
      <bottom style="thin">
        <color theme="1" tint="0.499984740745262"/>
      </bottom>
      <diagonal/>
    </border>
    <border>
      <left/>
      <right/>
      <top style="thin">
        <color rgb="FF7F7F7F"/>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s>
  <cellStyleXfs count="12">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3" borderId="3" applyNumberFormat="0" applyAlignment="0" applyProtection="0"/>
    <xf numFmtId="0" fontId="5" fillId="3" borderId="2" applyNumberFormat="0" applyAlignment="0" applyProtection="0"/>
    <xf numFmtId="0" fontId="7" fillId="0" borderId="0" applyNumberFormat="0" applyFill="0" applyBorder="0" applyAlignment="0" applyProtection="0"/>
    <xf numFmtId="0" fontId="12" fillId="0" borderId="0"/>
    <xf numFmtId="44" fontId="12" fillId="0" borderId="0" applyFont="0" applyFill="0" applyBorder="0" applyAlignment="0" applyProtection="0"/>
    <xf numFmtId="9" fontId="19" fillId="0" borderId="0" applyFont="0" applyFill="0" applyBorder="0" applyAlignment="0" applyProtection="0"/>
    <xf numFmtId="0" fontId="20" fillId="0" borderId="13" applyNumberFormat="0" applyFill="0" applyAlignment="0" applyProtection="0"/>
    <xf numFmtId="43" fontId="19" fillId="0" borderId="0" applyFont="0" applyFill="0" applyBorder="0" applyAlignment="0" applyProtection="0"/>
  </cellStyleXfs>
  <cellXfs count="109">
    <xf numFmtId="0" fontId="0" fillId="0" borderId="0" xfId="0"/>
    <xf numFmtId="0" fontId="6" fillId="0" borderId="0" xfId="0" applyFont="1"/>
    <xf numFmtId="0" fontId="0" fillId="4" borderId="4" xfId="0" applyFill="1" applyBorder="1"/>
    <xf numFmtId="0" fontId="0" fillId="4" borderId="5" xfId="0" applyFill="1" applyBorder="1"/>
    <xf numFmtId="0" fontId="0" fillId="4" borderId="6" xfId="0" applyFill="1" applyBorder="1"/>
    <xf numFmtId="0" fontId="8" fillId="4" borderId="7" xfId="0" applyFont="1" applyFill="1" applyBorder="1"/>
    <xf numFmtId="0" fontId="1" fillId="4" borderId="0" xfId="1" applyFill="1" applyBorder="1"/>
    <xf numFmtId="0" fontId="0" fillId="4" borderId="8" xfId="0" applyFill="1" applyBorder="1"/>
    <xf numFmtId="0" fontId="0" fillId="4" borderId="7" xfId="0" applyFill="1" applyBorder="1"/>
    <xf numFmtId="0" fontId="9" fillId="4" borderId="0" xfId="0" applyFont="1" applyFill="1"/>
    <xf numFmtId="0" fontId="9" fillId="4" borderId="0" xfId="0" applyFont="1" applyFill="1" applyAlignment="1">
      <alignment wrapText="1"/>
    </xf>
    <xf numFmtId="0" fontId="9" fillId="4" borderId="7" xfId="0" applyFont="1" applyFill="1" applyBorder="1"/>
    <xf numFmtId="0" fontId="7" fillId="4" borderId="0" xfId="6" applyFill="1" applyBorder="1"/>
    <xf numFmtId="0" fontId="10" fillId="4" borderId="0" xfId="0" applyFont="1" applyFill="1"/>
    <xf numFmtId="0" fontId="0" fillId="4" borderId="0" xfId="0" applyFill="1"/>
    <xf numFmtId="0" fontId="0" fillId="4" borderId="9" xfId="0" applyFill="1" applyBorder="1"/>
    <xf numFmtId="0" fontId="0" fillId="4" borderId="10" xfId="0" applyFill="1" applyBorder="1"/>
    <xf numFmtId="0" fontId="0" fillId="4" borderId="11" xfId="0" applyFill="1" applyBorder="1"/>
    <xf numFmtId="0" fontId="12" fillId="4" borderId="0" xfId="7" applyFill="1"/>
    <xf numFmtId="164" fontId="12" fillId="4" borderId="0" xfId="7" applyNumberFormat="1" applyFill="1"/>
    <xf numFmtId="10" fontId="4" fillId="4" borderId="0" xfId="4" applyNumberFormat="1" applyFill="1" applyBorder="1" applyAlignment="1"/>
    <xf numFmtId="0" fontId="6" fillId="4" borderId="0" xfId="0" applyFont="1" applyFill="1"/>
    <xf numFmtId="0" fontId="12" fillId="6" borderId="0" xfId="7" applyFill="1"/>
    <xf numFmtId="0" fontId="12" fillId="6" borderId="12" xfId="7" applyFill="1" applyBorder="1"/>
    <xf numFmtId="0" fontId="6" fillId="6" borderId="0" xfId="0" applyFont="1" applyFill="1"/>
    <xf numFmtId="0" fontId="6" fillId="6" borderId="10" xfId="0" applyFont="1" applyFill="1" applyBorder="1"/>
    <xf numFmtId="0" fontId="12" fillId="6" borderId="10" xfId="7" applyFill="1" applyBorder="1"/>
    <xf numFmtId="44" fontId="12" fillId="6" borderId="10" xfId="7" applyNumberFormat="1" applyFill="1" applyBorder="1"/>
    <xf numFmtId="0" fontId="13" fillId="6" borderId="0" xfId="7" applyFont="1" applyFill="1"/>
    <xf numFmtId="0" fontId="11" fillId="6" borderId="0" xfId="7" applyFont="1" applyFill="1"/>
    <xf numFmtId="1" fontId="6" fillId="0" borderId="0" xfId="0" applyNumberFormat="1" applyFont="1"/>
    <xf numFmtId="0" fontId="20" fillId="0" borderId="13" xfId="10"/>
    <xf numFmtId="0" fontId="21" fillId="0" borderId="0" xfId="0" applyFont="1" applyAlignment="1">
      <alignment wrapText="1"/>
    </xf>
    <xf numFmtId="3" fontId="6" fillId="0" borderId="0" xfId="0" applyNumberFormat="1" applyFont="1"/>
    <xf numFmtId="3" fontId="0" fillId="0" borderId="0" xfId="0" applyNumberFormat="1"/>
    <xf numFmtId="3" fontId="20" fillId="0" borderId="13" xfId="10" applyNumberFormat="1"/>
    <xf numFmtId="0" fontId="21" fillId="0" borderId="0" xfId="0" applyFont="1"/>
    <xf numFmtId="0" fontId="1" fillId="0" borderId="0" xfId="1" applyAlignment="1">
      <alignment horizontal="center"/>
    </xf>
    <xf numFmtId="0" fontId="20" fillId="0" borderId="0" xfId="0" applyFont="1"/>
    <xf numFmtId="0" fontId="23" fillId="0" borderId="13" xfId="10" applyFont="1" applyAlignment="1">
      <alignment horizontal="center"/>
    </xf>
    <xf numFmtId="0" fontId="24" fillId="4" borderId="0" xfId="6" applyFont="1" applyFill="1"/>
    <xf numFmtId="0" fontId="25" fillId="4" borderId="0" xfId="1" applyFont="1" applyFill="1" applyBorder="1"/>
    <xf numFmtId="0" fontId="2" fillId="7" borderId="0" xfId="2" applyFill="1" applyBorder="1" applyProtection="1"/>
    <xf numFmtId="0" fontId="2" fillId="7" borderId="0" xfId="2" applyFill="1" applyBorder="1"/>
    <xf numFmtId="0" fontId="26" fillId="7" borderId="0" xfId="2" applyFont="1" applyFill="1" applyBorder="1"/>
    <xf numFmtId="0" fontId="0" fillId="4" borderId="15" xfId="0" applyFill="1" applyBorder="1"/>
    <xf numFmtId="0" fontId="12" fillId="4" borderId="14" xfId="7" applyFill="1" applyBorder="1"/>
    <xf numFmtId="0" fontId="12" fillId="4" borderId="15" xfId="7" applyFill="1" applyBorder="1"/>
    <xf numFmtId="44" fontId="12" fillId="4" borderId="15" xfId="7" applyNumberFormat="1" applyFill="1" applyBorder="1"/>
    <xf numFmtId="0" fontId="6" fillId="0" borderId="17" xfId="0" applyFont="1" applyBorder="1"/>
    <xf numFmtId="0" fontId="12" fillId="4" borderId="18" xfId="7" applyFill="1" applyBorder="1"/>
    <xf numFmtId="0" fontId="6" fillId="0" borderId="14" xfId="0" applyFont="1" applyBorder="1"/>
    <xf numFmtId="0" fontId="12" fillId="4" borderId="19" xfId="7" applyFill="1" applyBorder="1"/>
    <xf numFmtId="0" fontId="27" fillId="6" borderId="0" xfId="7" applyFont="1" applyFill="1"/>
    <xf numFmtId="166" fontId="19" fillId="5" borderId="2" xfId="11" applyNumberFormat="1" applyFont="1" applyFill="1" applyBorder="1" applyAlignment="1" applyProtection="1">
      <alignment horizontal="center" vertical="top"/>
      <protection locked="0"/>
    </xf>
    <xf numFmtId="166" fontId="29" fillId="4" borderId="0" xfId="11" applyNumberFormat="1" applyFont="1" applyFill="1" applyAlignment="1">
      <alignment horizontal="center" vertical="top"/>
    </xf>
    <xf numFmtId="43" fontId="19" fillId="5" borderId="2" xfId="11" applyFont="1" applyFill="1" applyBorder="1" applyAlignment="1" applyProtection="1">
      <alignment horizontal="center" vertical="top"/>
      <protection locked="0"/>
    </xf>
    <xf numFmtId="166" fontId="19" fillId="4" borderId="16" xfId="11" applyNumberFormat="1" applyFont="1" applyFill="1" applyBorder="1" applyAlignment="1">
      <alignment horizontal="center" vertical="top"/>
    </xf>
    <xf numFmtId="166" fontId="29" fillId="4" borderId="16" xfId="11" applyNumberFormat="1" applyFont="1" applyFill="1" applyBorder="1" applyAlignment="1">
      <alignment horizontal="center" vertical="top"/>
    </xf>
    <xf numFmtId="10" fontId="19" fillId="5" borderId="2" xfId="9" applyNumberFormat="1" applyFont="1" applyFill="1" applyBorder="1" applyAlignment="1" applyProtection="1">
      <alignment horizontal="right" vertical="center"/>
      <protection locked="0"/>
    </xf>
    <xf numFmtId="0" fontId="31" fillId="6" borderId="0" xfId="7" applyFont="1" applyFill="1"/>
    <xf numFmtId="44" fontId="16" fillId="4" borderId="2" xfId="3" applyNumberFormat="1" applyFont="1" applyFill="1" applyAlignment="1" applyProtection="1">
      <alignment horizontal="center" vertical="center"/>
    </xf>
    <xf numFmtId="44" fontId="17" fillId="4" borderId="2" xfId="3" applyNumberFormat="1" applyFont="1" applyFill="1" applyAlignment="1" applyProtection="1">
      <alignment horizontal="center"/>
    </xf>
    <xf numFmtId="165" fontId="28" fillId="4" borderId="2" xfId="3" applyNumberFormat="1" applyFont="1" applyFill="1" applyAlignment="1" applyProtection="1">
      <alignment horizontal="center" vertical="center"/>
    </xf>
    <xf numFmtId="165" fontId="16" fillId="4" borderId="2" xfId="3" applyNumberFormat="1" applyFont="1" applyFill="1" applyAlignment="1" applyProtection="1">
      <alignment horizontal="center"/>
    </xf>
    <xf numFmtId="165" fontId="17" fillId="4" borderId="2" xfId="5" applyNumberFormat="1" applyFont="1" applyFill="1" applyAlignment="1">
      <alignment horizontal="center"/>
    </xf>
    <xf numFmtId="0" fontId="2" fillId="4" borderId="21" xfId="2" applyFill="1" applyBorder="1" applyProtection="1"/>
    <xf numFmtId="0" fontId="2" fillId="4" borderId="21" xfId="2" applyFill="1" applyBorder="1"/>
    <xf numFmtId="0" fontId="14" fillId="6" borderId="21" xfId="0" applyFont="1" applyFill="1" applyBorder="1" applyAlignment="1">
      <alignment vertical="center"/>
    </xf>
    <xf numFmtId="0" fontId="0" fillId="6" borderId="21" xfId="0" applyFill="1" applyBorder="1"/>
    <xf numFmtId="0" fontId="22" fillId="0" borderId="0" xfId="0" applyFont="1"/>
    <xf numFmtId="1" fontId="15" fillId="4" borderId="22" xfId="3" applyNumberFormat="1" applyFont="1" applyFill="1" applyBorder="1" applyAlignment="1" applyProtection="1">
      <alignment horizontal="center" vertical="distributed"/>
    </xf>
    <xf numFmtId="165" fontId="30" fillId="4" borderId="22" xfId="5" applyNumberFormat="1" applyFont="1" applyFill="1" applyBorder="1" applyAlignment="1">
      <alignment horizontal="center"/>
    </xf>
    <xf numFmtId="0" fontId="12" fillId="6" borderId="20" xfId="7" applyFill="1" applyBorder="1"/>
    <xf numFmtId="0" fontId="12" fillId="6" borderId="14" xfId="7" applyFill="1" applyBorder="1"/>
    <xf numFmtId="0" fontId="12" fillId="6" borderId="23" xfId="7" applyFill="1" applyBorder="1"/>
    <xf numFmtId="0" fontId="12" fillId="6" borderId="18" xfId="7" applyFill="1" applyBorder="1"/>
    <xf numFmtId="0" fontId="12" fillId="6" borderId="17" xfId="7" applyFill="1" applyBorder="1"/>
    <xf numFmtId="0" fontId="12" fillId="6" borderId="19" xfId="7" applyFill="1" applyBorder="1"/>
    <xf numFmtId="0" fontId="12" fillId="6" borderId="15" xfId="7" applyFill="1" applyBorder="1"/>
    <xf numFmtId="0" fontId="12" fillId="6" borderId="24" xfId="7" applyFill="1" applyBorder="1"/>
    <xf numFmtId="0" fontId="12" fillId="4" borderId="20" xfId="7" applyFill="1" applyBorder="1"/>
    <xf numFmtId="0" fontId="12" fillId="4" borderId="23" xfId="7" applyFill="1" applyBorder="1"/>
    <xf numFmtId="0" fontId="12" fillId="4" borderId="17" xfId="7" applyFill="1" applyBorder="1"/>
    <xf numFmtId="0" fontId="12" fillId="4" borderId="24" xfId="7"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2" fillId="0" borderId="0" xfId="0" applyFont="1"/>
    <xf numFmtId="0" fontId="33" fillId="0" borderId="0" xfId="0" applyFont="1"/>
    <xf numFmtId="0" fontId="12" fillId="7" borderId="0" xfId="7" applyFill="1"/>
    <xf numFmtId="0" fontId="6" fillId="7" borderId="0" xfId="0" applyFont="1" applyFill="1"/>
    <xf numFmtId="0" fontId="33" fillId="7" borderId="0" xfId="0" applyFont="1" applyFill="1"/>
    <xf numFmtId="0" fontId="0" fillId="6" borderId="21" xfId="0" applyFill="1" applyBorder="1" applyAlignment="1">
      <alignment horizontal="right" vertical="center"/>
    </xf>
    <xf numFmtId="0" fontId="12" fillId="6" borderId="0" xfId="7" applyFill="1" applyAlignment="1">
      <alignment horizontal="right"/>
    </xf>
    <xf numFmtId="0" fontId="6" fillId="6" borderId="0" xfId="0" applyFont="1" applyFill="1" applyAlignment="1">
      <alignment horizontal="right"/>
    </xf>
    <xf numFmtId="0" fontId="18" fillId="6" borderId="0" xfId="0" applyFont="1" applyFill="1" applyAlignment="1">
      <alignment horizontal="right"/>
    </xf>
    <xf numFmtId="0" fontId="6" fillId="6" borderId="21" xfId="0" applyFont="1" applyFill="1" applyBorder="1" applyAlignment="1">
      <alignment horizontal="right"/>
    </xf>
    <xf numFmtId="0" fontId="9" fillId="4" borderId="0" xfId="0" applyFont="1" applyFill="1"/>
    <xf numFmtId="0" fontId="11" fillId="4" borderId="0" xfId="0" applyFont="1" applyFill="1"/>
    <xf numFmtId="0" fontId="13" fillId="4" borderId="14" xfId="7"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0" xfId="0" applyFill="1" applyAlignment="1">
      <alignment horizontal="left" vertical="center" wrapText="1"/>
    </xf>
    <xf numFmtId="0" fontId="1" fillId="0" borderId="0" xfId="1" applyAlignment="1">
      <alignment horizontal="center"/>
    </xf>
  </cellXfs>
  <cellStyles count="12">
    <cellStyle name="Beräkning" xfId="5" builtinId="22"/>
    <cellStyle name="Hyperlänk" xfId="6" builtinId="8"/>
    <cellStyle name="Indata" xfId="3" builtinId="20"/>
    <cellStyle name="Normal" xfId="0" builtinId="0"/>
    <cellStyle name="Normal 2" xfId="7" xr:uid="{B39BB7C9-DF74-427C-81D4-03B8B8733CC6}"/>
    <cellStyle name="Procent" xfId="9" builtinId="5"/>
    <cellStyle name="Rubrik" xfId="1" builtinId="15"/>
    <cellStyle name="Rubrik 1" xfId="2" builtinId="16"/>
    <cellStyle name="Summa" xfId="10" builtinId="25"/>
    <cellStyle name="Tusental" xfId="11" builtinId="3"/>
    <cellStyle name="Utdata" xfId="4" builtinId="21"/>
    <cellStyle name="Valuta 2" xfId="8" xr:uid="{AC6CC370-4944-4669-AD42-FAC7021F1555}"/>
  </cellStyles>
  <dxfs count="4">
    <dxf>
      <font>
        <color theme="9" tint="-0.24994659260841701"/>
      </font>
    </dxf>
    <dxf>
      <font>
        <color rgb="FFFF0000"/>
      </font>
    </dxf>
    <dxf>
      <font>
        <color theme="9" tint="-0.2499465926084170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in.se/foretagare/lonsamhet/ingaranti/#/" TargetMode="External"/><Relationship Id="rId1" Type="http://schemas.openxmlformats.org/officeDocument/2006/relationships/hyperlink" Target="#'Kostnader &amp; int&#228;kter'!D7"/></Relationships>
</file>

<file path=xl/drawings/_rels/drawing2.xml.rels><?xml version="1.0" encoding="UTF-8" standalone="yes"?>
<Relationships xmlns="http://schemas.openxmlformats.org/package/2006/relationships"><Relationship Id="rId2" Type="http://schemas.openxmlformats.org/officeDocument/2006/relationships/hyperlink" Target="#Resultat!F5"/><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e/foretagare/lonsamhet/ingaranti/#/" TargetMode="External"/><Relationship Id="rId2" Type="http://schemas.openxmlformats.org/officeDocument/2006/relationships/hyperlink" Target="#Start!A1"/><Relationship Id="rId1" Type="http://schemas.openxmlformats.org/officeDocument/2006/relationships/hyperlink" Target="#'Kostnader &amp; int&#228;kter'!D7"/><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www.in.se/hitta-installator/#/" TargetMode="External"/></Relationships>
</file>

<file path=xl/drawings/drawing1.xml><?xml version="1.0" encoding="utf-8"?>
<xdr:wsDr xmlns:xdr="http://schemas.openxmlformats.org/drawingml/2006/spreadsheetDrawing" xmlns:a="http://schemas.openxmlformats.org/drawingml/2006/main">
  <xdr:oneCellAnchor>
    <xdr:from>
      <xdr:col>1</xdr:col>
      <xdr:colOff>571500</xdr:colOff>
      <xdr:row>3</xdr:row>
      <xdr:rowOff>116815</xdr:rowOff>
    </xdr:from>
    <xdr:ext cx="5781675" cy="2788309"/>
    <xdr:sp macro="" textlink="">
      <xdr:nvSpPr>
        <xdr:cNvPr id="2" name="textruta 1">
          <a:extLst>
            <a:ext uri="{FF2B5EF4-FFF2-40B4-BE49-F238E27FC236}">
              <a16:creationId xmlns:a16="http://schemas.microsoft.com/office/drawing/2014/main" id="{9C7D474F-8DFD-4EA0-BAA7-4BDEDE052C75}"/>
            </a:ext>
          </a:extLst>
        </xdr:cNvPr>
        <xdr:cNvSpPr txBox="1"/>
      </xdr:nvSpPr>
      <xdr:spPr>
        <a:xfrm>
          <a:off x="1181100" y="793090"/>
          <a:ext cx="5781675" cy="278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200">
              <a:latin typeface="Arial" panose="020B0604020202020204" pitchFamily="34" charset="0"/>
              <a:cs typeface="Arial" panose="020B0604020202020204" pitchFamily="34" charset="0"/>
            </a:rPr>
            <a:t>Välkommen till denna räknesnurra som ger en ekonomisk</a:t>
          </a:r>
          <a:r>
            <a:rPr lang="sv-SE" sz="1200" baseline="0">
              <a:latin typeface="Arial" panose="020B0604020202020204" pitchFamily="34" charset="0"/>
              <a:cs typeface="Arial" panose="020B0604020202020204" pitchFamily="34" charset="0"/>
            </a:rPr>
            <a:t> uppskattning av din investering i en solcellsanläggning</a:t>
          </a:r>
          <a:r>
            <a:rPr lang="sv-SE" sz="1200">
              <a:latin typeface="Arial" panose="020B0604020202020204" pitchFamily="34" charset="0"/>
              <a:cs typeface="Arial" panose="020B0604020202020204" pitchFamily="34" charset="0"/>
            </a:rPr>
            <a:t>.</a:t>
          </a:r>
        </a:p>
        <a:p>
          <a:endParaRPr lang="sv-SE" sz="1200">
            <a:latin typeface="Arial" panose="020B0604020202020204" pitchFamily="34" charset="0"/>
            <a:cs typeface="Arial" panose="020B0604020202020204" pitchFamily="34" charset="0"/>
          </a:endParaRPr>
        </a:p>
        <a:p>
          <a:r>
            <a:rPr lang="sv-SE" sz="1200">
              <a:latin typeface="Arial" panose="020B0604020202020204" pitchFamily="34" charset="0"/>
              <a:cs typeface="Arial" panose="020B0604020202020204" pitchFamily="34" charset="0"/>
            </a:rPr>
            <a:t>I det första</a:t>
          </a:r>
          <a:r>
            <a:rPr lang="sv-SE" sz="1200" baseline="0">
              <a:latin typeface="Arial" panose="020B0604020202020204" pitchFamily="34" charset="0"/>
              <a:cs typeface="Arial" panose="020B0604020202020204" pitchFamily="34" charset="0"/>
            </a:rPr>
            <a:t> steget, "Kostnader &amp; intäkter", anger du de förutsättningar du har eller uppskattar för din anläggning.</a:t>
          </a:r>
        </a:p>
        <a:p>
          <a:endParaRPr lang="sv-SE" sz="1200" baseline="0">
            <a:latin typeface="Arial" panose="020B0604020202020204" pitchFamily="34" charset="0"/>
            <a:cs typeface="Arial" panose="020B0604020202020204" pitchFamily="34" charset="0"/>
          </a:endParaRPr>
        </a:p>
        <a:p>
          <a:r>
            <a:rPr lang="sv-SE" sz="1200" baseline="0">
              <a:latin typeface="Arial" panose="020B0604020202020204" pitchFamily="34" charset="0"/>
              <a:cs typeface="Arial" panose="020B0604020202020204" pitchFamily="34" charset="0"/>
            </a:rPr>
            <a:t>I det andra steget får får du nyckeltal i form av återbetalningstid (även kallat pay-off) men också nyckeltal kopplat till den årliga driften av anläggning.</a:t>
          </a:r>
        </a:p>
        <a:p>
          <a:endParaRPr lang="sv-SE" sz="1200" baseline="0">
            <a:latin typeface="Arial" panose="020B0604020202020204" pitchFamily="34" charset="0"/>
            <a:cs typeface="Arial" panose="020B0604020202020204" pitchFamily="34" charset="0"/>
          </a:endParaRPr>
        </a:p>
        <a:p>
          <a:r>
            <a:rPr lang="sv-SE" sz="1200" baseline="0">
              <a:latin typeface="Arial" panose="020B0604020202020204" pitchFamily="34" charset="0"/>
              <a:cs typeface="Arial" panose="020B0604020202020204" pitchFamily="34" charset="0"/>
            </a:rPr>
            <a:t>Det är viktigt att vara medveten om att snurran inte är uttömmande och således heller inte en sanning. Den är tänkt att ge dig en uppfattning om din investering kopplat till de fakta och uppskattningar du fyller i som förutsättningar. För mer detaljerad rådgivning av expert kontakta solcellsinstallatör ansluten till Installatörsföretagen.</a:t>
          </a:r>
        </a:p>
        <a:p>
          <a:endParaRPr lang="sv-SE" sz="1200" baseline="0">
            <a:latin typeface="Arial" panose="020B0604020202020204" pitchFamily="34" charset="0"/>
            <a:cs typeface="Arial" panose="020B0604020202020204" pitchFamily="34" charset="0"/>
          </a:endParaRPr>
        </a:p>
      </xdr:txBody>
    </xdr:sp>
    <xdr:clientData/>
  </xdr:oneCellAnchor>
  <xdr:twoCellAnchor>
    <xdr:from>
      <xdr:col>6</xdr:col>
      <xdr:colOff>95251</xdr:colOff>
      <xdr:row>18</xdr:row>
      <xdr:rowOff>161925</xdr:rowOff>
    </xdr:from>
    <xdr:to>
      <xdr:col>6</xdr:col>
      <xdr:colOff>1524000</xdr:colOff>
      <xdr:row>23</xdr:row>
      <xdr:rowOff>104775</xdr:rowOff>
    </xdr:to>
    <xdr:grpSp>
      <xdr:nvGrpSpPr>
        <xdr:cNvPr id="3" name="Grupp 2">
          <a:hlinkClick xmlns:r="http://schemas.openxmlformats.org/officeDocument/2006/relationships" r:id="rId1"/>
          <a:extLst>
            <a:ext uri="{FF2B5EF4-FFF2-40B4-BE49-F238E27FC236}">
              <a16:creationId xmlns:a16="http://schemas.microsoft.com/office/drawing/2014/main" id="{EF9CCC45-ADA5-4ED7-B321-3E7EFE6A5BA6}"/>
            </a:ext>
          </a:extLst>
        </xdr:cNvPr>
        <xdr:cNvGrpSpPr/>
      </xdr:nvGrpSpPr>
      <xdr:grpSpPr>
        <a:xfrm>
          <a:off x="5276851" y="3838575"/>
          <a:ext cx="1428749" cy="933450"/>
          <a:chOff x="5195142" y="6200775"/>
          <a:chExt cx="1424733" cy="914400"/>
        </a:xfrm>
      </xdr:grpSpPr>
      <xdr:grpSp>
        <xdr:nvGrpSpPr>
          <xdr:cNvPr id="4" name="Bild 5" descr="Cirkel med vänsterpil med hel fyllning">
            <a:extLst>
              <a:ext uri="{FF2B5EF4-FFF2-40B4-BE49-F238E27FC236}">
                <a16:creationId xmlns:a16="http://schemas.microsoft.com/office/drawing/2014/main" id="{DB370BCF-6E3D-C6EA-1DB5-9FF94EAFBB3D}"/>
              </a:ext>
            </a:extLst>
          </xdr:cNvPr>
          <xdr:cNvGrpSpPr/>
        </xdr:nvGrpSpPr>
        <xdr:grpSpPr>
          <a:xfrm flipH="1">
            <a:off x="5705475" y="6200775"/>
            <a:ext cx="914400" cy="914400"/>
            <a:chOff x="5676900" y="5715000"/>
            <a:chExt cx="914400" cy="914400"/>
          </a:xfrm>
        </xdr:grpSpPr>
        <xdr:sp macro="" textlink="">
          <xdr:nvSpPr>
            <xdr:cNvPr id="6" name="Frihandsfigur: Form 5">
              <a:extLst>
                <a:ext uri="{FF2B5EF4-FFF2-40B4-BE49-F238E27FC236}">
                  <a16:creationId xmlns:a16="http://schemas.microsoft.com/office/drawing/2014/main" id="{9ED377E9-3F0B-B9E8-B57D-287487CCEADF}"/>
                </a:ext>
              </a:extLst>
            </xdr:cNvPr>
            <xdr:cNvSpPr/>
          </xdr:nvSpPr>
          <xdr:spPr>
            <a:xfrm>
              <a:off x="5915050" y="6010987"/>
              <a:ext cx="438124" cy="322424"/>
            </a:xfrm>
            <a:custGeom>
              <a:avLst/>
              <a:gdLst>
                <a:gd name="connsiteX0" fmla="*/ 438125 w 438124"/>
                <a:gd name="connsiteY0" fmla="*/ 161212 h 322424"/>
                <a:gd name="connsiteX1" fmla="*/ 409550 w 438124"/>
                <a:gd name="connsiteY1" fmla="*/ 189787 h 322424"/>
                <a:gd name="connsiteX2" fmla="*/ 97511 w 438124"/>
                <a:gd name="connsiteY2" fmla="*/ 189787 h 322424"/>
                <a:gd name="connsiteX3" fmla="*/ 182093 w 438124"/>
                <a:gd name="connsiteY3" fmla="*/ 274369 h 322424"/>
                <a:gd name="connsiteX4" fmla="*/ 180667 w 438124"/>
                <a:gd name="connsiteY4" fmla="*/ 314755 h 322424"/>
                <a:gd name="connsiteX5" fmla="*/ 141707 w 438124"/>
                <a:gd name="connsiteY5" fmla="*/ 314755 h 322424"/>
                <a:gd name="connsiteX6" fmla="*/ 8357 w 438124"/>
                <a:gd name="connsiteY6" fmla="*/ 181405 h 322424"/>
                <a:gd name="connsiteX7" fmla="*/ 8357 w 438124"/>
                <a:gd name="connsiteY7" fmla="*/ 141019 h 322424"/>
                <a:gd name="connsiteX8" fmla="*/ 141707 w 438124"/>
                <a:gd name="connsiteY8" fmla="*/ 7669 h 322424"/>
                <a:gd name="connsiteX9" fmla="*/ 182093 w 438124"/>
                <a:gd name="connsiteY9" fmla="*/ 9095 h 322424"/>
                <a:gd name="connsiteX10" fmla="*/ 182093 w 438124"/>
                <a:gd name="connsiteY10" fmla="*/ 48055 h 322424"/>
                <a:gd name="connsiteX11" fmla="*/ 97511 w 438124"/>
                <a:gd name="connsiteY11" fmla="*/ 132637 h 322424"/>
                <a:gd name="connsiteX12" fmla="*/ 409550 w 438124"/>
                <a:gd name="connsiteY12" fmla="*/ 132637 h 322424"/>
                <a:gd name="connsiteX13" fmla="*/ 438125 w 438124"/>
                <a:gd name="connsiteY13" fmla="*/ 161212 h 322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38124" h="322424">
                  <a:moveTo>
                    <a:pt x="438125" y="161212"/>
                  </a:moveTo>
                  <a:cubicBezTo>
                    <a:pt x="438125" y="176994"/>
                    <a:pt x="425332" y="189787"/>
                    <a:pt x="409550" y="189787"/>
                  </a:cubicBezTo>
                  <a:lnTo>
                    <a:pt x="97511" y="189787"/>
                  </a:lnTo>
                  <a:lnTo>
                    <a:pt x="182093" y="274369"/>
                  </a:lnTo>
                  <a:cubicBezTo>
                    <a:pt x="192851" y="285915"/>
                    <a:pt x="192213" y="303997"/>
                    <a:pt x="180667" y="314755"/>
                  </a:cubicBezTo>
                  <a:cubicBezTo>
                    <a:pt x="169693" y="324981"/>
                    <a:pt x="152681" y="324981"/>
                    <a:pt x="141707" y="314755"/>
                  </a:cubicBezTo>
                  <a:lnTo>
                    <a:pt x="8357" y="181405"/>
                  </a:lnTo>
                  <a:cubicBezTo>
                    <a:pt x="-2786" y="170249"/>
                    <a:pt x="-2786" y="152176"/>
                    <a:pt x="8357" y="141019"/>
                  </a:cubicBezTo>
                  <a:lnTo>
                    <a:pt x="141707" y="7669"/>
                  </a:lnTo>
                  <a:cubicBezTo>
                    <a:pt x="153253" y="-3089"/>
                    <a:pt x="171334" y="-2451"/>
                    <a:pt x="182093" y="9095"/>
                  </a:cubicBezTo>
                  <a:cubicBezTo>
                    <a:pt x="192319" y="20069"/>
                    <a:pt x="192319" y="37081"/>
                    <a:pt x="182093" y="48055"/>
                  </a:cubicBezTo>
                  <a:lnTo>
                    <a:pt x="97511" y="132637"/>
                  </a:lnTo>
                  <a:lnTo>
                    <a:pt x="409550" y="132637"/>
                  </a:lnTo>
                  <a:cubicBezTo>
                    <a:pt x="425332" y="132637"/>
                    <a:pt x="438125" y="145430"/>
                    <a:pt x="438125" y="161212"/>
                  </a:cubicBezTo>
                  <a:close/>
                </a:path>
              </a:pathLst>
            </a:custGeom>
            <a:solidFill>
              <a:srgbClr val="6CC04A"/>
            </a:solidFill>
            <a:ln w="9525" cap="flat">
              <a:noFill/>
              <a:prstDash val="solid"/>
              <a:miter/>
            </a:ln>
          </xdr:spPr>
          <xdr:txBody>
            <a:bodyPr rtlCol="0" anchor="ctr"/>
            <a:lstStyle/>
            <a:p>
              <a:endParaRPr lang="sv-SE"/>
            </a:p>
          </xdr:txBody>
        </xdr:sp>
        <xdr:sp macro="" textlink="">
          <xdr:nvSpPr>
            <xdr:cNvPr id="7" name="Frihandsfigur: Form 6">
              <a:extLst>
                <a:ext uri="{FF2B5EF4-FFF2-40B4-BE49-F238E27FC236}">
                  <a16:creationId xmlns:a16="http://schemas.microsoft.com/office/drawing/2014/main" id="{5BC13539-A1E3-6559-8884-895349A6FBE9}"/>
                </a:ext>
              </a:extLst>
            </xdr:cNvPr>
            <xdr:cNvSpPr/>
          </xdr:nvSpPr>
          <xdr:spPr>
            <a:xfrm>
              <a:off x="5772150" y="5810250"/>
              <a:ext cx="723900" cy="723900"/>
            </a:xfrm>
            <a:custGeom>
              <a:avLst/>
              <a:gdLst>
                <a:gd name="connsiteX0" fmla="*/ 0 w 723900"/>
                <a:gd name="connsiteY0" fmla="*/ 361950 h 723900"/>
                <a:gd name="connsiteX1" fmla="*/ 361950 w 723900"/>
                <a:gd name="connsiteY1" fmla="*/ 723900 h 723900"/>
                <a:gd name="connsiteX2" fmla="*/ 723900 w 723900"/>
                <a:gd name="connsiteY2" fmla="*/ 361950 h 723900"/>
                <a:gd name="connsiteX3" fmla="*/ 361950 w 723900"/>
                <a:gd name="connsiteY3" fmla="*/ 0 h 723900"/>
                <a:gd name="connsiteX4" fmla="*/ 0 w 723900"/>
                <a:gd name="connsiteY4" fmla="*/ 361950 h 723900"/>
                <a:gd name="connsiteX5" fmla="*/ 57150 w 723900"/>
                <a:gd name="connsiteY5" fmla="*/ 361950 h 723900"/>
                <a:gd name="connsiteX6" fmla="*/ 361950 w 723900"/>
                <a:gd name="connsiteY6" fmla="*/ 57150 h 723900"/>
                <a:gd name="connsiteX7" fmla="*/ 666750 w 723900"/>
                <a:gd name="connsiteY7" fmla="*/ 361950 h 723900"/>
                <a:gd name="connsiteX8" fmla="*/ 361950 w 723900"/>
                <a:gd name="connsiteY8" fmla="*/ 666750 h 723900"/>
                <a:gd name="connsiteX9" fmla="*/ 57150 w 723900"/>
                <a:gd name="connsiteY9" fmla="*/ 361950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3900" h="723900">
                  <a:moveTo>
                    <a:pt x="0" y="361950"/>
                  </a:moveTo>
                  <a:cubicBezTo>
                    <a:pt x="0" y="561849"/>
                    <a:pt x="162051" y="723900"/>
                    <a:pt x="361950" y="723900"/>
                  </a:cubicBezTo>
                  <a:cubicBezTo>
                    <a:pt x="561849" y="723900"/>
                    <a:pt x="723900" y="561849"/>
                    <a:pt x="723900" y="361950"/>
                  </a:cubicBezTo>
                  <a:cubicBezTo>
                    <a:pt x="723900" y="162051"/>
                    <a:pt x="561849" y="0"/>
                    <a:pt x="361950" y="0"/>
                  </a:cubicBezTo>
                  <a:cubicBezTo>
                    <a:pt x="162051" y="0"/>
                    <a:pt x="0" y="162051"/>
                    <a:pt x="0" y="361950"/>
                  </a:cubicBezTo>
                  <a:close/>
                  <a:moveTo>
                    <a:pt x="57150" y="361950"/>
                  </a:moveTo>
                  <a:cubicBezTo>
                    <a:pt x="57150" y="193614"/>
                    <a:pt x="193614" y="57150"/>
                    <a:pt x="361950" y="57150"/>
                  </a:cubicBezTo>
                  <a:cubicBezTo>
                    <a:pt x="530286" y="57150"/>
                    <a:pt x="666750" y="193614"/>
                    <a:pt x="666750" y="361950"/>
                  </a:cubicBezTo>
                  <a:cubicBezTo>
                    <a:pt x="666750" y="530286"/>
                    <a:pt x="530286" y="666750"/>
                    <a:pt x="361950" y="666750"/>
                  </a:cubicBezTo>
                  <a:cubicBezTo>
                    <a:pt x="193614" y="666750"/>
                    <a:pt x="57150" y="530286"/>
                    <a:pt x="57150" y="361950"/>
                  </a:cubicBezTo>
                  <a:close/>
                </a:path>
              </a:pathLst>
            </a:custGeom>
            <a:solidFill>
              <a:srgbClr val="6CC04A"/>
            </a:solidFill>
            <a:ln w="9525" cap="flat">
              <a:noFill/>
              <a:prstDash val="solid"/>
              <a:miter/>
            </a:ln>
          </xdr:spPr>
          <xdr:txBody>
            <a:bodyPr rtlCol="0" anchor="ctr"/>
            <a:lstStyle/>
            <a:p>
              <a:endParaRPr lang="sv-SE"/>
            </a:p>
          </xdr:txBody>
        </xdr:sp>
      </xdr:grpSp>
      <xdr:sp macro="" textlink="">
        <xdr:nvSpPr>
          <xdr:cNvPr id="5" name="textruta 4">
            <a:extLst>
              <a:ext uri="{FF2B5EF4-FFF2-40B4-BE49-F238E27FC236}">
                <a16:creationId xmlns:a16="http://schemas.microsoft.com/office/drawing/2014/main" id="{A6A3F919-4DD0-559E-B202-C51BF7FB1D47}"/>
              </a:ext>
            </a:extLst>
          </xdr:cNvPr>
          <xdr:cNvSpPr txBox="1"/>
        </xdr:nvSpPr>
        <xdr:spPr>
          <a:xfrm>
            <a:off x="5195142" y="6524431"/>
            <a:ext cx="923634"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tx2"/>
                </a:solidFill>
              </a:rPr>
              <a:t>START</a:t>
            </a:r>
          </a:p>
        </xdr:txBody>
      </xdr:sp>
    </xdr:grpSp>
    <xdr:clientData/>
  </xdr:twoCellAnchor>
  <xdr:twoCellAnchor editAs="oneCell">
    <xdr:from>
      <xdr:col>15</xdr:col>
      <xdr:colOff>0</xdr:colOff>
      <xdr:row>16</xdr:row>
      <xdr:rowOff>0</xdr:rowOff>
    </xdr:from>
    <xdr:to>
      <xdr:col>15</xdr:col>
      <xdr:colOff>304800</xdr:colOff>
      <xdr:row>17</xdr:row>
      <xdr:rowOff>104775</xdr:rowOff>
    </xdr:to>
    <xdr:sp macro="" textlink="">
      <xdr:nvSpPr>
        <xdr:cNvPr id="1028" name="AutoShape 4">
          <a:extLst>
            <a:ext uri="{FF2B5EF4-FFF2-40B4-BE49-F238E27FC236}">
              <a16:creationId xmlns:a16="http://schemas.microsoft.com/office/drawing/2014/main" id="{F18C6C82-0EFC-F5CC-7471-FA8CEFDECEF5}"/>
            </a:ext>
          </a:extLst>
        </xdr:cNvPr>
        <xdr:cNvSpPr>
          <a:spLocks noChangeAspect="1" noChangeArrowheads="1"/>
        </xdr:cNvSpPr>
      </xdr:nvSpPr>
      <xdr:spPr bwMode="auto">
        <a:xfrm>
          <a:off x="11801475" y="367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171450</xdr:colOff>
      <xdr:row>27</xdr:row>
      <xdr:rowOff>123825</xdr:rowOff>
    </xdr:from>
    <xdr:to>
      <xdr:col>2</xdr:col>
      <xdr:colOff>989214</xdr:colOff>
      <xdr:row>34</xdr:row>
      <xdr:rowOff>183787</xdr:rowOff>
    </xdr:to>
    <xdr:pic>
      <xdr:nvPicPr>
        <xdr:cNvPr id="8" name="Bildobjekt 7">
          <a:hlinkClick xmlns:r="http://schemas.openxmlformats.org/officeDocument/2006/relationships" r:id="rId2"/>
          <a:extLst>
            <a:ext uri="{FF2B5EF4-FFF2-40B4-BE49-F238E27FC236}">
              <a16:creationId xmlns:a16="http://schemas.microsoft.com/office/drawing/2014/main" id="{014E5047-3499-B229-06B5-16FE1E9044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1050" y="6486525"/>
          <a:ext cx="1427364" cy="1431562"/>
        </a:xfrm>
        <a:prstGeom prst="rect">
          <a:avLst/>
        </a:prstGeom>
        <a:noFill/>
      </xdr:spPr>
    </xdr:pic>
    <xdr:clientData/>
  </xdr:twoCellAnchor>
  <xdr:twoCellAnchor>
    <xdr:from>
      <xdr:col>2</xdr:col>
      <xdr:colOff>1276350</xdr:colOff>
      <xdr:row>29</xdr:row>
      <xdr:rowOff>142874</xdr:rowOff>
    </xdr:from>
    <xdr:to>
      <xdr:col>6</xdr:col>
      <xdr:colOff>1676400</xdr:colOff>
      <xdr:row>35</xdr:row>
      <xdr:rowOff>38100</xdr:rowOff>
    </xdr:to>
    <xdr:sp macro="" textlink="">
      <xdr:nvSpPr>
        <xdr:cNvPr id="9" name="textruta 8">
          <a:hlinkClick xmlns:r="http://schemas.openxmlformats.org/officeDocument/2006/relationships" r:id="rId2"/>
          <a:extLst>
            <a:ext uri="{FF2B5EF4-FFF2-40B4-BE49-F238E27FC236}">
              <a16:creationId xmlns:a16="http://schemas.microsoft.com/office/drawing/2014/main" id="{D3E47309-DEC9-CC8A-A165-E4C5FCAD286B}"/>
            </a:ext>
          </a:extLst>
        </xdr:cNvPr>
        <xdr:cNvSpPr txBox="1"/>
      </xdr:nvSpPr>
      <xdr:spPr>
        <a:xfrm>
          <a:off x="2495550" y="6915149"/>
          <a:ext cx="4362450" cy="1047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0" i="0">
              <a:solidFill>
                <a:schemeClr val="dk1"/>
              </a:solidFill>
              <a:effectLst/>
              <a:latin typeface="+mn-lt"/>
              <a:ea typeface="+mn-ea"/>
              <a:cs typeface="+mn-cs"/>
            </a:rPr>
            <a:t>När ett fel uppstår i en installation som ett av Installatörsföretagens medlemsföretag har utfört hos en konsument kan IN Garanti gälla. Vid en tvist kan konsumenten dra ärendet vidare till Allmänna Reklamationsnämnden (ARN) och om medlemsföretaget förlorar, men vägrar åtgärda felet åt konsumenten, då har denne rätt att ansöka om medel via INs Garantifond. </a:t>
          </a:r>
        </a:p>
        <a:p>
          <a:r>
            <a:rPr lang="sv-SE" sz="1000" b="0" i="0">
              <a:solidFill>
                <a:schemeClr val="dk1"/>
              </a:solidFill>
              <a:effectLst/>
              <a:latin typeface="+mn-lt"/>
              <a:ea typeface="+mn-ea"/>
              <a:cs typeface="+mn-cs"/>
            </a:rPr>
            <a:t>För mer info </a:t>
          </a:r>
          <a:r>
            <a:rPr lang="sv-SE" sz="1000" b="1" i="0" u="sng">
              <a:solidFill>
                <a:schemeClr val="accent6"/>
              </a:solidFill>
              <a:effectLst/>
              <a:latin typeface="+mn-lt"/>
              <a:ea typeface="+mn-ea"/>
              <a:cs typeface="+mn-cs"/>
            </a:rPr>
            <a:t>klicka här</a:t>
          </a:r>
          <a:r>
            <a:rPr lang="sv-SE" sz="1000" b="0" i="0">
              <a:solidFill>
                <a:schemeClr val="dk1"/>
              </a:solidFill>
              <a:effectLst/>
              <a:latin typeface="+mn-lt"/>
              <a:ea typeface="+mn-ea"/>
              <a:cs typeface="+mn-cs"/>
            </a:rPr>
            <a:t>.</a:t>
          </a:r>
          <a:endParaRPr lang="sv-SE"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xdr:colOff>
      <xdr:row>37</xdr:row>
      <xdr:rowOff>85725</xdr:rowOff>
    </xdr:from>
    <xdr:to>
      <xdr:col>3</xdr:col>
      <xdr:colOff>161925</xdr:colOff>
      <xdr:row>41</xdr:row>
      <xdr:rowOff>76294</xdr:rowOff>
    </xdr:to>
    <xdr:grpSp>
      <xdr:nvGrpSpPr>
        <xdr:cNvPr id="2" name="Grupp 1">
          <a:hlinkClick xmlns:r="http://schemas.openxmlformats.org/officeDocument/2006/relationships" r:id="rId1"/>
          <a:extLst>
            <a:ext uri="{FF2B5EF4-FFF2-40B4-BE49-F238E27FC236}">
              <a16:creationId xmlns:a16="http://schemas.microsoft.com/office/drawing/2014/main" id="{FE9EFF42-A923-4CD9-A5EB-722E6ADF60C3}"/>
            </a:ext>
          </a:extLst>
        </xdr:cNvPr>
        <xdr:cNvGrpSpPr/>
      </xdr:nvGrpSpPr>
      <xdr:grpSpPr>
        <a:xfrm>
          <a:off x="685799" y="7153275"/>
          <a:ext cx="1647826" cy="752569"/>
          <a:chOff x="5819681" y="7115175"/>
          <a:chExt cx="1441670" cy="638269"/>
        </a:xfrm>
      </xdr:grpSpPr>
      <xdr:grpSp>
        <xdr:nvGrpSpPr>
          <xdr:cNvPr id="3" name="Bild 5" descr="Cirkel med vänsterpil med hel fyllning">
            <a:extLst>
              <a:ext uri="{FF2B5EF4-FFF2-40B4-BE49-F238E27FC236}">
                <a16:creationId xmlns:a16="http://schemas.microsoft.com/office/drawing/2014/main" id="{E6D633CF-1974-DE88-06BD-6B47F95A8F9C}"/>
              </a:ext>
            </a:extLst>
          </xdr:cNvPr>
          <xdr:cNvGrpSpPr/>
        </xdr:nvGrpSpPr>
        <xdr:grpSpPr>
          <a:xfrm>
            <a:off x="5819681" y="7115175"/>
            <a:ext cx="638269" cy="638269"/>
            <a:chOff x="5676900" y="5715000"/>
            <a:chExt cx="914400" cy="914400"/>
          </a:xfrm>
        </xdr:grpSpPr>
        <xdr:sp macro="" textlink="">
          <xdr:nvSpPr>
            <xdr:cNvPr id="5" name="Frihandsfigur: Form 4">
              <a:extLst>
                <a:ext uri="{FF2B5EF4-FFF2-40B4-BE49-F238E27FC236}">
                  <a16:creationId xmlns:a16="http://schemas.microsoft.com/office/drawing/2014/main" id="{03A4E316-7471-1413-A827-1941B508A48C}"/>
                </a:ext>
              </a:extLst>
            </xdr:cNvPr>
            <xdr:cNvSpPr/>
          </xdr:nvSpPr>
          <xdr:spPr>
            <a:xfrm>
              <a:off x="5915050" y="6010987"/>
              <a:ext cx="438124" cy="322424"/>
            </a:xfrm>
            <a:custGeom>
              <a:avLst/>
              <a:gdLst>
                <a:gd name="connsiteX0" fmla="*/ 438125 w 438124"/>
                <a:gd name="connsiteY0" fmla="*/ 161212 h 322424"/>
                <a:gd name="connsiteX1" fmla="*/ 409550 w 438124"/>
                <a:gd name="connsiteY1" fmla="*/ 189787 h 322424"/>
                <a:gd name="connsiteX2" fmla="*/ 97511 w 438124"/>
                <a:gd name="connsiteY2" fmla="*/ 189787 h 322424"/>
                <a:gd name="connsiteX3" fmla="*/ 182093 w 438124"/>
                <a:gd name="connsiteY3" fmla="*/ 274369 h 322424"/>
                <a:gd name="connsiteX4" fmla="*/ 180667 w 438124"/>
                <a:gd name="connsiteY4" fmla="*/ 314755 h 322424"/>
                <a:gd name="connsiteX5" fmla="*/ 141707 w 438124"/>
                <a:gd name="connsiteY5" fmla="*/ 314755 h 322424"/>
                <a:gd name="connsiteX6" fmla="*/ 8357 w 438124"/>
                <a:gd name="connsiteY6" fmla="*/ 181405 h 322424"/>
                <a:gd name="connsiteX7" fmla="*/ 8357 w 438124"/>
                <a:gd name="connsiteY7" fmla="*/ 141019 h 322424"/>
                <a:gd name="connsiteX8" fmla="*/ 141707 w 438124"/>
                <a:gd name="connsiteY8" fmla="*/ 7669 h 322424"/>
                <a:gd name="connsiteX9" fmla="*/ 182093 w 438124"/>
                <a:gd name="connsiteY9" fmla="*/ 9095 h 322424"/>
                <a:gd name="connsiteX10" fmla="*/ 182093 w 438124"/>
                <a:gd name="connsiteY10" fmla="*/ 48055 h 322424"/>
                <a:gd name="connsiteX11" fmla="*/ 97511 w 438124"/>
                <a:gd name="connsiteY11" fmla="*/ 132637 h 322424"/>
                <a:gd name="connsiteX12" fmla="*/ 409550 w 438124"/>
                <a:gd name="connsiteY12" fmla="*/ 132637 h 322424"/>
                <a:gd name="connsiteX13" fmla="*/ 438125 w 438124"/>
                <a:gd name="connsiteY13" fmla="*/ 161212 h 322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38124" h="322424">
                  <a:moveTo>
                    <a:pt x="438125" y="161212"/>
                  </a:moveTo>
                  <a:cubicBezTo>
                    <a:pt x="438125" y="176994"/>
                    <a:pt x="425332" y="189787"/>
                    <a:pt x="409550" y="189787"/>
                  </a:cubicBezTo>
                  <a:lnTo>
                    <a:pt x="97511" y="189787"/>
                  </a:lnTo>
                  <a:lnTo>
                    <a:pt x="182093" y="274369"/>
                  </a:lnTo>
                  <a:cubicBezTo>
                    <a:pt x="192851" y="285915"/>
                    <a:pt x="192213" y="303997"/>
                    <a:pt x="180667" y="314755"/>
                  </a:cubicBezTo>
                  <a:cubicBezTo>
                    <a:pt x="169693" y="324981"/>
                    <a:pt x="152681" y="324981"/>
                    <a:pt x="141707" y="314755"/>
                  </a:cubicBezTo>
                  <a:lnTo>
                    <a:pt x="8357" y="181405"/>
                  </a:lnTo>
                  <a:cubicBezTo>
                    <a:pt x="-2786" y="170249"/>
                    <a:pt x="-2786" y="152176"/>
                    <a:pt x="8357" y="141019"/>
                  </a:cubicBezTo>
                  <a:lnTo>
                    <a:pt x="141707" y="7669"/>
                  </a:lnTo>
                  <a:cubicBezTo>
                    <a:pt x="153253" y="-3089"/>
                    <a:pt x="171334" y="-2451"/>
                    <a:pt x="182093" y="9095"/>
                  </a:cubicBezTo>
                  <a:cubicBezTo>
                    <a:pt x="192319" y="20069"/>
                    <a:pt x="192319" y="37081"/>
                    <a:pt x="182093" y="48055"/>
                  </a:cubicBezTo>
                  <a:lnTo>
                    <a:pt x="97511" y="132637"/>
                  </a:lnTo>
                  <a:lnTo>
                    <a:pt x="409550" y="132637"/>
                  </a:lnTo>
                  <a:cubicBezTo>
                    <a:pt x="425332" y="132637"/>
                    <a:pt x="438125" y="145430"/>
                    <a:pt x="438125" y="161212"/>
                  </a:cubicBezTo>
                  <a:close/>
                </a:path>
              </a:pathLst>
            </a:custGeom>
            <a:solidFill>
              <a:srgbClr val="6CC04A"/>
            </a:solidFill>
            <a:ln w="9525" cap="flat">
              <a:noFill/>
              <a:prstDash val="solid"/>
              <a:miter/>
            </a:ln>
          </xdr:spPr>
          <xdr:txBody>
            <a:bodyPr rtlCol="0" anchor="ctr"/>
            <a:lstStyle/>
            <a:p>
              <a:endParaRPr lang="sv-SE"/>
            </a:p>
          </xdr:txBody>
        </xdr:sp>
        <xdr:sp macro="" textlink="">
          <xdr:nvSpPr>
            <xdr:cNvPr id="6" name="Frihandsfigur: Form 5">
              <a:extLst>
                <a:ext uri="{FF2B5EF4-FFF2-40B4-BE49-F238E27FC236}">
                  <a16:creationId xmlns:a16="http://schemas.microsoft.com/office/drawing/2014/main" id="{D7DE34DD-BD9E-21FA-151F-525CD54507B0}"/>
                </a:ext>
              </a:extLst>
            </xdr:cNvPr>
            <xdr:cNvSpPr/>
          </xdr:nvSpPr>
          <xdr:spPr>
            <a:xfrm>
              <a:off x="5772150" y="5810250"/>
              <a:ext cx="723900" cy="723900"/>
            </a:xfrm>
            <a:custGeom>
              <a:avLst/>
              <a:gdLst>
                <a:gd name="connsiteX0" fmla="*/ 0 w 723900"/>
                <a:gd name="connsiteY0" fmla="*/ 361950 h 723900"/>
                <a:gd name="connsiteX1" fmla="*/ 361950 w 723900"/>
                <a:gd name="connsiteY1" fmla="*/ 723900 h 723900"/>
                <a:gd name="connsiteX2" fmla="*/ 723900 w 723900"/>
                <a:gd name="connsiteY2" fmla="*/ 361950 h 723900"/>
                <a:gd name="connsiteX3" fmla="*/ 361950 w 723900"/>
                <a:gd name="connsiteY3" fmla="*/ 0 h 723900"/>
                <a:gd name="connsiteX4" fmla="*/ 0 w 723900"/>
                <a:gd name="connsiteY4" fmla="*/ 361950 h 723900"/>
                <a:gd name="connsiteX5" fmla="*/ 57150 w 723900"/>
                <a:gd name="connsiteY5" fmla="*/ 361950 h 723900"/>
                <a:gd name="connsiteX6" fmla="*/ 361950 w 723900"/>
                <a:gd name="connsiteY6" fmla="*/ 57150 h 723900"/>
                <a:gd name="connsiteX7" fmla="*/ 666750 w 723900"/>
                <a:gd name="connsiteY7" fmla="*/ 361950 h 723900"/>
                <a:gd name="connsiteX8" fmla="*/ 361950 w 723900"/>
                <a:gd name="connsiteY8" fmla="*/ 666750 h 723900"/>
                <a:gd name="connsiteX9" fmla="*/ 57150 w 723900"/>
                <a:gd name="connsiteY9" fmla="*/ 361950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3900" h="723900">
                  <a:moveTo>
                    <a:pt x="0" y="361950"/>
                  </a:moveTo>
                  <a:cubicBezTo>
                    <a:pt x="0" y="561849"/>
                    <a:pt x="162051" y="723900"/>
                    <a:pt x="361950" y="723900"/>
                  </a:cubicBezTo>
                  <a:cubicBezTo>
                    <a:pt x="561849" y="723900"/>
                    <a:pt x="723900" y="561849"/>
                    <a:pt x="723900" y="361950"/>
                  </a:cubicBezTo>
                  <a:cubicBezTo>
                    <a:pt x="723900" y="162051"/>
                    <a:pt x="561849" y="0"/>
                    <a:pt x="361950" y="0"/>
                  </a:cubicBezTo>
                  <a:cubicBezTo>
                    <a:pt x="162051" y="0"/>
                    <a:pt x="0" y="162051"/>
                    <a:pt x="0" y="361950"/>
                  </a:cubicBezTo>
                  <a:close/>
                  <a:moveTo>
                    <a:pt x="57150" y="361950"/>
                  </a:moveTo>
                  <a:cubicBezTo>
                    <a:pt x="57150" y="193614"/>
                    <a:pt x="193614" y="57150"/>
                    <a:pt x="361950" y="57150"/>
                  </a:cubicBezTo>
                  <a:cubicBezTo>
                    <a:pt x="530286" y="57150"/>
                    <a:pt x="666750" y="193614"/>
                    <a:pt x="666750" y="361950"/>
                  </a:cubicBezTo>
                  <a:cubicBezTo>
                    <a:pt x="666750" y="530286"/>
                    <a:pt x="530286" y="666750"/>
                    <a:pt x="361950" y="666750"/>
                  </a:cubicBezTo>
                  <a:cubicBezTo>
                    <a:pt x="193614" y="666750"/>
                    <a:pt x="57150" y="530286"/>
                    <a:pt x="57150" y="361950"/>
                  </a:cubicBezTo>
                  <a:close/>
                </a:path>
              </a:pathLst>
            </a:custGeom>
            <a:solidFill>
              <a:srgbClr val="6CC04A"/>
            </a:solidFill>
            <a:ln w="9525" cap="flat">
              <a:noFill/>
              <a:prstDash val="solid"/>
              <a:miter/>
            </a:ln>
          </xdr:spPr>
          <xdr:txBody>
            <a:bodyPr rtlCol="0" anchor="ctr"/>
            <a:lstStyle/>
            <a:p>
              <a:endParaRPr lang="sv-SE"/>
            </a:p>
          </xdr:txBody>
        </xdr:sp>
      </xdr:grpSp>
      <xdr:sp macro="" textlink="">
        <xdr:nvSpPr>
          <xdr:cNvPr id="4" name="textruta 3">
            <a:extLst>
              <a:ext uri="{FF2B5EF4-FFF2-40B4-BE49-F238E27FC236}">
                <a16:creationId xmlns:a16="http://schemas.microsoft.com/office/drawing/2014/main" id="{C92FD75C-6D76-ABBC-324C-522F33E20F26}"/>
              </a:ext>
            </a:extLst>
          </xdr:cNvPr>
          <xdr:cNvSpPr txBox="1"/>
        </xdr:nvSpPr>
        <xdr:spPr>
          <a:xfrm>
            <a:off x="6343650" y="7306006"/>
            <a:ext cx="917701" cy="228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solidFill>
                  <a:schemeClr val="tx2"/>
                </a:solidFill>
              </a:rPr>
              <a:t>TILLBAKA</a:t>
            </a:r>
          </a:p>
        </xdr:txBody>
      </xdr:sp>
    </xdr:grpSp>
    <xdr:clientData/>
  </xdr:twoCellAnchor>
  <xdr:twoCellAnchor>
    <xdr:from>
      <xdr:col>5</xdr:col>
      <xdr:colOff>1323976</xdr:colOff>
      <xdr:row>37</xdr:row>
      <xdr:rowOff>38100</xdr:rowOff>
    </xdr:from>
    <xdr:to>
      <xdr:col>5</xdr:col>
      <xdr:colOff>2638426</xdr:colOff>
      <xdr:row>41</xdr:row>
      <xdr:rowOff>85725</xdr:rowOff>
    </xdr:to>
    <xdr:grpSp>
      <xdr:nvGrpSpPr>
        <xdr:cNvPr id="12" name="Grupp 11">
          <a:hlinkClick xmlns:r="http://schemas.openxmlformats.org/officeDocument/2006/relationships" r:id="rId2"/>
          <a:extLst>
            <a:ext uri="{FF2B5EF4-FFF2-40B4-BE49-F238E27FC236}">
              <a16:creationId xmlns:a16="http://schemas.microsoft.com/office/drawing/2014/main" id="{41F00C2E-9CA7-47F0-99D4-E2C857BD2C47}"/>
            </a:ext>
          </a:extLst>
        </xdr:cNvPr>
        <xdr:cNvGrpSpPr/>
      </xdr:nvGrpSpPr>
      <xdr:grpSpPr>
        <a:xfrm>
          <a:off x="4733926" y="7105650"/>
          <a:ext cx="1266825" cy="809625"/>
          <a:chOff x="5142005" y="6200775"/>
          <a:chExt cx="1477870" cy="914400"/>
        </a:xfrm>
      </xdr:grpSpPr>
      <xdr:grpSp>
        <xdr:nvGrpSpPr>
          <xdr:cNvPr id="13" name="Bild 5" descr="Cirkel med vänsterpil med hel fyllning">
            <a:extLst>
              <a:ext uri="{FF2B5EF4-FFF2-40B4-BE49-F238E27FC236}">
                <a16:creationId xmlns:a16="http://schemas.microsoft.com/office/drawing/2014/main" id="{28A3B936-32C4-C2C2-5FB1-91E31A4F357E}"/>
              </a:ext>
            </a:extLst>
          </xdr:cNvPr>
          <xdr:cNvGrpSpPr/>
        </xdr:nvGrpSpPr>
        <xdr:grpSpPr>
          <a:xfrm flipH="1">
            <a:off x="5705475" y="6200775"/>
            <a:ext cx="914400" cy="914400"/>
            <a:chOff x="5676900" y="5715000"/>
            <a:chExt cx="914400" cy="914400"/>
          </a:xfrm>
        </xdr:grpSpPr>
        <xdr:sp macro="" textlink="">
          <xdr:nvSpPr>
            <xdr:cNvPr id="15" name="Frihandsfigur: Form 14">
              <a:extLst>
                <a:ext uri="{FF2B5EF4-FFF2-40B4-BE49-F238E27FC236}">
                  <a16:creationId xmlns:a16="http://schemas.microsoft.com/office/drawing/2014/main" id="{3AF1304B-A42A-B0EC-0D18-D946DDFA28B8}"/>
                </a:ext>
              </a:extLst>
            </xdr:cNvPr>
            <xdr:cNvSpPr/>
          </xdr:nvSpPr>
          <xdr:spPr>
            <a:xfrm>
              <a:off x="5915050" y="6010987"/>
              <a:ext cx="438124" cy="322424"/>
            </a:xfrm>
            <a:custGeom>
              <a:avLst/>
              <a:gdLst>
                <a:gd name="connsiteX0" fmla="*/ 438125 w 438124"/>
                <a:gd name="connsiteY0" fmla="*/ 161212 h 322424"/>
                <a:gd name="connsiteX1" fmla="*/ 409550 w 438124"/>
                <a:gd name="connsiteY1" fmla="*/ 189787 h 322424"/>
                <a:gd name="connsiteX2" fmla="*/ 97511 w 438124"/>
                <a:gd name="connsiteY2" fmla="*/ 189787 h 322424"/>
                <a:gd name="connsiteX3" fmla="*/ 182093 w 438124"/>
                <a:gd name="connsiteY3" fmla="*/ 274369 h 322424"/>
                <a:gd name="connsiteX4" fmla="*/ 180667 w 438124"/>
                <a:gd name="connsiteY4" fmla="*/ 314755 h 322424"/>
                <a:gd name="connsiteX5" fmla="*/ 141707 w 438124"/>
                <a:gd name="connsiteY5" fmla="*/ 314755 h 322424"/>
                <a:gd name="connsiteX6" fmla="*/ 8357 w 438124"/>
                <a:gd name="connsiteY6" fmla="*/ 181405 h 322424"/>
                <a:gd name="connsiteX7" fmla="*/ 8357 w 438124"/>
                <a:gd name="connsiteY7" fmla="*/ 141019 h 322424"/>
                <a:gd name="connsiteX8" fmla="*/ 141707 w 438124"/>
                <a:gd name="connsiteY8" fmla="*/ 7669 h 322424"/>
                <a:gd name="connsiteX9" fmla="*/ 182093 w 438124"/>
                <a:gd name="connsiteY9" fmla="*/ 9095 h 322424"/>
                <a:gd name="connsiteX10" fmla="*/ 182093 w 438124"/>
                <a:gd name="connsiteY10" fmla="*/ 48055 h 322424"/>
                <a:gd name="connsiteX11" fmla="*/ 97511 w 438124"/>
                <a:gd name="connsiteY11" fmla="*/ 132637 h 322424"/>
                <a:gd name="connsiteX12" fmla="*/ 409550 w 438124"/>
                <a:gd name="connsiteY12" fmla="*/ 132637 h 322424"/>
                <a:gd name="connsiteX13" fmla="*/ 438125 w 438124"/>
                <a:gd name="connsiteY13" fmla="*/ 161212 h 322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38124" h="322424">
                  <a:moveTo>
                    <a:pt x="438125" y="161212"/>
                  </a:moveTo>
                  <a:cubicBezTo>
                    <a:pt x="438125" y="176994"/>
                    <a:pt x="425332" y="189787"/>
                    <a:pt x="409550" y="189787"/>
                  </a:cubicBezTo>
                  <a:lnTo>
                    <a:pt x="97511" y="189787"/>
                  </a:lnTo>
                  <a:lnTo>
                    <a:pt x="182093" y="274369"/>
                  </a:lnTo>
                  <a:cubicBezTo>
                    <a:pt x="192851" y="285915"/>
                    <a:pt x="192213" y="303997"/>
                    <a:pt x="180667" y="314755"/>
                  </a:cubicBezTo>
                  <a:cubicBezTo>
                    <a:pt x="169693" y="324981"/>
                    <a:pt x="152681" y="324981"/>
                    <a:pt x="141707" y="314755"/>
                  </a:cubicBezTo>
                  <a:lnTo>
                    <a:pt x="8357" y="181405"/>
                  </a:lnTo>
                  <a:cubicBezTo>
                    <a:pt x="-2786" y="170249"/>
                    <a:pt x="-2786" y="152176"/>
                    <a:pt x="8357" y="141019"/>
                  </a:cubicBezTo>
                  <a:lnTo>
                    <a:pt x="141707" y="7669"/>
                  </a:lnTo>
                  <a:cubicBezTo>
                    <a:pt x="153253" y="-3089"/>
                    <a:pt x="171334" y="-2451"/>
                    <a:pt x="182093" y="9095"/>
                  </a:cubicBezTo>
                  <a:cubicBezTo>
                    <a:pt x="192319" y="20069"/>
                    <a:pt x="192319" y="37081"/>
                    <a:pt x="182093" y="48055"/>
                  </a:cubicBezTo>
                  <a:lnTo>
                    <a:pt x="97511" y="132637"/>
                  </a:lnTo>
                  <a:lnTo>
                    <a:pt x="409550" y="132637"/>
                  </a:lnTo>
                  <a:cubicBezTo>
                    <a:pt x="425332" y="132637"/>
                    <a:pt x="438125" y="145430"/>
                    <a:pt x="438125" y="161212"/>
                  </a:cubicBezTo>
                  <a:close/>
                </a:path>
              </a:pathLst>
            </a:custGeom>
            <a:solidFill>
              <a:srgbClr val="6CC04A"/>
            </a:solidFill>
            <a:ln w="9525" cap="flat">
              <a:noFill/>
              <a:prstDash val="solid"/>
              <a:miter/>
            </a:ln>
          </xdr:spPr>
          <xdr:txBody>
            <a:bodyPr rtlCol="0" anchor="ctr"/>
            <a:lstStyle/>
            <a:p>
              <a:endParaRPr lang="sv-SE"/>
            </a:p>
          </xdr:txBody>
        </xdr:sp>
        <xdr:sp macro="" textlink="">
          <xdr:nvSpPr>
            <xdr:cNvPr id="16" name="Frihandsfigur: Form 15">
              <a:extLst>
                <a:ext uri="{FF2B5EF4-FFF2-40B4-BE49-F238E27FC236}">
                  <a16:creationId xmlns:a16="http://schemas.microsoft.com/office/drawing/2014/main" id="{E9086904-32C7-BC1F-EEFB-E19D16DE06C1}"/>
                </a:ext>
              </a:extLst>
            </xdr:cNvPr>
            <xdr:cNvSpPr/>
          </xdr:nvSpPr>
          <xdr:spPr>
            <a:xfrm>
              <a:off x="5772150" y="5810250"/>
              <a:ext cx="723900" cy="723900"/>
            </a:xfrm>
            <a:custGeom>
              <a:avLst/>
              <a:gdLst>
                <a:gd name="connsiteX0" fmla="*/ 0 w 723900"/>
                <a:gd name="connsiteY0" fmla="*/ 361950 h 723900"/>
                <a:gd name="connsiteX1" fmla="*/ 361950 w 723900"/>
                <a:gd name="connsiteY1" fmla="*/ 723900 h 723900"/>
                <a:gd name="connsiteX2" fmla="*/ 723900 w 723900"/>
                <a:gd name="connsiteY2" fmla="*/ 361950 h 723900"/>
                <a:gd name="connsiteX3" fmla="*/ 361950 w 723900"/>
                <a:gd name="connsiteY3" fmla="*/ 0 h 723900"/>
                <a:gd name="connsiteX4" fmla="*/ 0 w 723900"/>
                <a:gd name="connsiteY4" fmla="*/ 361950 h 723900"/>
                <a:gd name="connsiteX5" fmla="*/ 57150 w 723900"/>
                <a:gd name="connsiteY5" fmla="*/ 361950 h 723900"/>
                <a:gd name="connsiteX6" fmla="*/ 361950 w 723900"/>
                <a:gd name="connsiteY6" fmla="*/ 57150 h 723900"/>
                <a:gd name="connsiteX7" fmla="*/ 666750 w 723900"/>
                <a:gd name="connsiteY7" fmla="*/ 361950 h 723900"/>
                <a:gd name="connsiteX8" fmla="*/ 361950 w 723900"/>
                <a:gd name="connsiteY8" fmla="*/ 666750 h 723900"/>
                <a:gd name="connsiteX9" fmla="*/ 57150 w 723900"/>
                <a:gd name="connsiteY9" fmla="*/ 361950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3900" h="723900">
                  <a:moveTo>
                    <a:pt x="0" y="361950"/>
                  </a:moveTo>
                  <a:cubicBezTo>
                    <a:pt x="0" y="561849"/>
                    <a:pt x="162051" y="723900"/>
                    <a:pt x="361950" y="723900"/>
                  </a:cubicBezTo>
                  <a:cubicBezTo>
                    <a:pt x="561849" y="723900"/>
                    <a:pt x="723900" y="561849"/>
                    <a:pt x="723900" y="361950"/>
                  </a:cubicBezTo>
                  <a:cubicBezTo>
                    <a:pt x="723900" y="162051"/>
                    <a:pt x="561849" y="0"/>
                    <a:pt x="361950" y="0"/>
                  </a:cubicBezTo>
                  <a:cubicBezTo>
                    <a:pt x="162051" y="0"/>
                    <a:pt x="0" y="162051"/>
                    <a:pt x="0" y="361950"/>
                  </a:cubicBezTo>
                  <a:close/>
                  <a:moveTo>
                    <a:pt x="57150" y="361950"/>
                  </a:moveTo>
                  <a:cubicBezTo>
                    <a:pt x="57150" y="193614"/>
                    <a:pt x="193614" y="57150"/>
                    <a:pt x="361950" y="57150"/>
                  </a:cubicBezTo>
                  <a:cubicBezTo>
                    <a:pt x="530286" y="57150"/>
                    <a:pt x="666750" y="193614"/>
                    <a:pt x="666750" y="361950"/>
                  </a:cubicBezTo>
                  <a:cubicBezTo>
                    <a:pt x="666750" y="530286"/>
                    <a:pt x="530286" y="666750"/>
                    <a:pt x="361950" y="666750"/>
                  </a:cubicBezTo>
                  <a:cubicBezTo>
                    <a:pt x="193614" y="666750"/>
                    <a:pt x="57150" y="530286"/>
                    <a:pt x="57150" y="361950"/>
                  </a:cubicBezTo>
                  <a:close/>
                </a:path>
              </a:pathLst>
            </a:custGeom>
            <a:solidFill>
              <a:srgbClr val="6CC04A"/>
            </a:solidFill>
            <a:ln w="9525" cap="flat">
              <a:noFill/>
              <a:prstDash val="solid"/>
              <a:miter/>
            </a:ln>
          </xdr:spPr>
          <xdr:txBody>
            <a:bodyPr rtlCol="0" anchor="ctr"/>
            <a:lstStyle/>
            <a:p>
              <a:endParaRPr lang="sv-SE"/>
            </a:p>
          </xdr:txBody>
        </xdr:sp>
      </xdr:grpSp>
      <xdr:sp macro="" textlink="">
        <xdr:nvSpPr>
          <xdr:cNvPr id="14" name="textruta 13">
            <a:extLst>
              <a:ext uri="{FF2B5EF4-FFF2-40B4-BE49-F238E27FC236}">
                <a16:creationId xmlns:a16="http://schemas.microsoft.com/office/drawing/2014/main" id="{465A5B94-683B-491B-CB61-B6344F39E611}"/>
              </a:ext>
            </a:extLst>
          </xdr:cNvPr>
          <xdr:cNvSpPr txBox="1"/>
        </xdr:nvSpPr>
        <xdr:spPr>
          <a:xfrm>
            <a:off x="5142005" y="6484956"/>
            <a:ext cx="923634"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tx2"/>
                </a:solidFill>
              </a:rPr>
              <a:t>Framåt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76198</xdr:colOff>
      <xdr:row>32</xdr:row>
      <xdr:rowOff>85725</xdr:rowOff>
    </xdr:from>
    <xdr:to>
      <xdr:col>2</xdr:col>
      <xdr:colOff>1162050</xdr:colOff>
      <xdr:row>36</xdr:row>
      <xdr:rowOff>76294</xdr:rowOff>
    </xdr:to>
    <xdr:grpSp>
      <xdr:nvGrpSpPr>
        <xdr:cNvPr id="2" name="Grupp 1">
          <a:hlinkClick xmlns:r="http://schemas.openxmlformats.org/officeDocument/2006/relationships" r:id="rId1"/>
          <a:extLst>
            <a:ext uri="{FF2B5EF4-FFF2-40B4-BE49-F238E27FC236}">
              <a16:creationId xmlns:a16="http://schemas.microsoft.com/office/drawing/2014/main" id="{4B63573E-DB86-4A9B-8CE0-B43DC1211451}"/>
            </a:ext>
          </a:extLst>
        </xdr:cNvPr>
        <xdr:cNvGrpSpPr/>
      </xdr:nvGrpSpPr>
      <xdr:grpSpPr>
        <a:xfrm>
          <a:off x="638173" y="7105650"/>
          <a:ext cx="1695452" cy="752569"/>
          <a:chOff x="5819681" y="7115175"/>
          <a:chExt cx="1441670" cy="638269"/>
        </a:xfrm>
      </xdr:grpSpPr>
      <xdr:grpSp>
        <xdr:nvGrpSpPr>
          <xdr:cNvPr id="3" name="Bild 5" descr="Cirkel med vänsterpil med hel fyllning">
            <a:extLst>
              <a:ext uri="{FF2B5EF4-FFF2-40B4-BE49-F238E27FC236}">
                <a16:creationId xmlns:a16="http://schemas.microsoft.com/office/drawing/2014/main" id="{23AFE406-52E2-33BB-3C79-18C00E0E8DE3}"/>
              </a:ext>
            </a:extLst>
          </xdr:cNvPr>
          <xdr:cNvGrpSpPr/>
        </xdr:nvGrpSpPr>
        <xdr:grpSpPr>
          <a:xfrm>
            <a:off x="5819681" y="7115175"/>
            <a:ext cx="638269" cy="638269"/>
            <a:chOff x="5676900" y="5715000"/>
            <a:chExt cx="914400" cy="914400"/>
          </a:xfrm>
        </xdr:grpSpPr>
        <xdr:sp macro="" textlink="">
          <xdr:nvSpPr>
            <xdr:cNvPr id="5" name="Frihandsfigur: Form 4">
              <a:extLst>
                <a:ext uri="{FF2B5EF4-FFF2-40B4-BE49-F238E27FC236}">
                  <a16:creationId xmlns:a16="http://schemas.microsoft.com/office/drawing/2014/main" id="{AEDD71D6-1A83-4B33-BAB3-A0752D94D300}"/>
                </a:ext>
              </a:extLst>
            </xdr:cNvPr>
            <xdr:cNvSpPr/>
          </xdr:nvSpPr>
          <xdr:spPr>
            <a:xfrm>
              <a:off x="5915050" y="6010987"/>
              <a:ext cx="438124" cy="322424"/>
            </a:xfrm>
            <a:custGeom>
              <a:avLst/>
              <a:gdLst>
                <a:gd name="connsiteX0" fmla="*/ 438125 w 438124"/>
                <a:gd name="connsiteY0" fmla="*/ 161212 h 322424"/>
                <a:gd name="connsiteX1" fmla="*/ 409550 w 438124"/>
                <a:gd name="connsiteY1" fmla="*/ 189787 h 322424"/>
                <a:gd name="connsiteX2" fmla="*/ 97511 w 438124"/>
                <a:gd name="connsiteY2" fmla="*/ 189787 h 322424"/>
                <a:gd name="connsiteX3" fmla="*/ 182093 w 438124"/>
                <a:gd name="connsiteY3" fmla="*/ 274369 h 322424"/>
                <a:gd name="connsiteX4" fmla="*/ 180667 w 438124"/>
                <a:gd name="connsiteY4" fmla="*/ 314755 h 322424"/>
                <a:gd name="connsiteX5" fmla="*/ 141707 w 438124"/>
                <a:gd name="connsiteY5" fmla="*/ 314755 h 322424"/>
                <a:gd name="connsiteX6" fmla="*/ 8357 w 438124"/>
                <a:gd name="connsiteY6" fmla="*/ 181405 h 322424"/>
                <a:gd name="connsiteX7" fmla="*/ 8357 w 438124"/>
                <a:gd name="connsiteY7" fmla="*/ 141019 h 322424"/>
                <a:gd name="connsiteX8" fmla="*/ 141707 w 438124"/>
                <a:gd name="connsiteY8" fmla="*/ 7669 h 322424"/>
                <a:gd name="connsiteX9" fmla="*/ 182093 w 438124"/>
                <a:gd name="connsiteY9" fmla="*/ 9095 h 322424"/>
                <a:gd name="connsiteX10" fmla="*/ 182093 w 438124"/>
                <a:gd name="connsiteY10" fmla="*/ 48055 h 322424"/>
                <a:gd name="connsiteX11" fmla="*/ 97511 w 438124"/>
                <a:gd name="connsiteY11" fmla="*/ 132637 h 322424"/>
                <a:gd name="connsiteX12" fmla="*/ 409550 w 438124"/>
                <a:gd name="connsiteY12" fmla="*/ 132637 h 322424"/>
                <a:gd name="connsiteX13" fmla="*/ 438125 w 438124"/>
                <a:gd name="connsiteY13" fmla="*/ 161212 h 322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38124" h="322424">
                  <a:moveTo>
                    <a:pt x="438125" y="161212"/>
                  </a:moveTo>
                  <a:cubicBezTo>
                    <a:pt x="438125" y="176994"/>
                    <a:pt x="425332" y="189787"/>
                    <a:pt x="409550" y="189787"/>
                  </a:cubicBezTo>
                  <a:lnTo>
                    <a:pt x="97511" y="189787"/>
                  </a:lnTo>
                  <a:lnTo>
                    <a:pt x="182093" y="274369"/>
                  </a:lnTo>
                  <a:cubicBezTo>
                    <a:pt x="192851" y="285915"/>
                    <a:pt x="192213" y="303997"/>
                    <a:pt x="180667" y="314755"/>
                  </a:cubicBezTo>
                  <a:cubicBezTo>
                    <a:pt x="169693" y="324981"/>
                    <a:pt x="152681" y="324981"/>
                    <a:pt x="141707" y="314755"/>
                  </a:cubicBezTo>
                  <a:lnTo>
                    <a:pt x="8357" y="181405"/>
                  </a:lnTo>
                  <a:cubicBezTo>
                    <a:pt x="-2786" y="170249"/>
                    <a:pt x="-2786" y="152176"/>
                    <a:pt x="8357" y="141019"/>
                  </a:cubicBezTo>
                  <a:lnTo>
                    <a:pt x="141707" y="7669"/>
                  </a:lnTo>
                  <a:cubicBezTo>
                    <a:pt x="153253" y="-3089"/>
                    <a:pt x="171334" y="-2451"/>
                    <a:pt x="182093" y="9095"/>
                  </a:cubicBezTo>
                  <a:cubicBezTo>
                    <a:pt x="192319" y="20069"/>
                    <a:pt x="192319" y="37081"/>
                    <a:pt x="182093" y="48055"/>
                  </a:cubicBezTo>
                  <a:lnTo>
                    <a:pt x="97511" y="132637"/>
                  </a:lnTo>
                  <a:lnTo>
                    <a:pt x="409550" y="132637"/>
                  </a:lnTo>
                  <a:cubicBezTo>
                    <a:pt x="425332" y="132637"/>
                    <a:pt x="438125" y="145430"/>
                    <a:pt x="438125" y="161212"/>
                  </a:cubicBezTo>
                  <a:close/>
                </a:path>
              </a:pathLst>
            </a:custGeom>
            <a:solidFill>
              <a:srgbClr val="6CC04A"/>
            </a:solidFill>
            <a:ln w="9525" cap="flat">
              <a:noFill/>
              <a:prstDash val="solid"/>
              <a:miter/>
            </a:ln>
          </xdr:spPr>
          <xdr:txBody>
            <a:bodyPr rtlCol="0" anchor="ctr"/>
            <a:lstStyle/>
            <a:p>
              <a:endParaRPr lang="sv-SE"/>
            </a:p>
          </xdr:txBody>
        </xdr:sp>
        <xdr:sp macro="" textlink="">
          <xdr:nvSpPr>
            <xdr:cNvPr id="6" name="Frihandsfigur: Form 5">
              <a:extLst>
                <a:ext uri="{FF2B5EF4-FFF2-40B4-BE49-F238E27FC236}">
                  <a16:creationId xmlns:a16="http://schemas.microsoft.com/office/drawing/2014/main" id="{8E48DF0C-156B-1904-E1FA-AC59D15B2A42}"/>
                </a:ext>
              </a:extLst>
            </xdr:cNvPr>
            <xdr:cNvSpPr/>
          </xdr:nvSpPr>
          <xdr:spPr>
            <a:xfrm>
              <a:off x="5772150" y="5810250"/>
              <a:ext cx="723900" cy="723900"/>
            </a:xfrm>
            <a:custGeom>
              <a:avLst/>
              <a:gdLst>
                <a:gd name="connsiteX0" fmla="*/ 0 w 723900"/>
                <a:gd name="connsiteY0" fmla="*/ 361950 h 723900"/>
                <a:gd name="connsiteX1" fmla="*/ 361950 w 723900"/>
                <a:gd name="connsiteY1" fmla="*/ 723900 h 723900"/>
                <a:gd name="connsiteX2" fmla="*/ 723900 w 723900"/>
                <a:gd name="connsiteY2" fmla="*/ 361950 h 723900"/>
                <a:gd name="connsiteX3" fmla="*/ 361950 w 723900"/>
                <a:gd name="connsiteY3" fmla="*/ 0 h 723900"/>
                <a:gd name="connsiteX4" fmla="*/ 0 w 723900"/>
                <a:gd name="connsiteY4" fmla="*/ 361950 h 723900"/>
                <a:gd name="connsiteX5" fmla="*/ 57150 w 723900"/>
                <a:gd name="connsiteY5" fmla="*/ 361950 h 723900"/>
                <a:gd name="connsiteX6" fmla="*/ 361950 w 723900"/>
                <a:gd name="connsiteY6" fmla="*/ 57150 h 723900"/>
                <a:gd name="connsiteX7" fmla="*/ 666750 w 723900"/>
                <a:gd name="connsiteY7" fmla="*/ 361950 h 723900"/>
                <a:gd name="connsiteX8" fmla="*/ 361950 w 723900"/>
                <a:gd name="connsiteY8" fmla="*/ 666750 h 723900"/>
                <a:gd name="connsiteX9" fmla="*/ 57150 w 723900"/>
                <a:gd name="connsiteY9" fmla="*/ 361950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3900" h="723900">
                  <a:moveTo>
                    <a:pt x="0" y="361950"/>
                  </a:moveTo>
                  <a:cubicBezTo>
                    <a:pt x="0" y="561849"/>
                    <a:pt x="162051" y="723900"/>
                    <a:pt x="361950" y="723900"/>
                  </a:cubicBezTo>
                  <a:cubicBezTo>
                    <a:pt x="561849" y="723900"/>
                    <a:pt x="723900" y="561849"/>
                    <a:pt x="723900" y="361950"/>
                  </a:cubicBezTo>
                  <a:cubicBezTo>
                    <a:pt x="723900" y="162051"/>
                    <a:pt x="561849" y="0"/>
                    <a:pt x="361950" y="0"/>
                  </a:cubicBezTo>
                  <a:cubicBezTo>
                    <a:pt x="162051" y="0"/>
                    <a:pt x="0" y="162051"/>
                    <a:pt x="0" y="361950"/>
                  </a:cubicBezTo>
                  <a:close/>
                  <a:moveTo>
                    <a:pt x="57150" y="361950"/>
                  </a:moveTo>
                  <a:cubicBezTo>
                    <a:pt x="57150" y="193614"/>
                    <a:pt x="193614" y="57150"/>
                    <a:pt x="361950" y="57150"/>
                  </a:cubicBezTo>
                  <a:cubicBezTo>
                    <a:pt x="530286" y="57150"/>
                    <a:pt x="666750" y="193614"/>
                    <a:pt x="666750" y="361950"/>
                  </a:cubicBezTo>
                  <a:cubicBezTo>
                    <a:pt x="666750" y="530286"/>
                    <a:pt x="530286" y="666750"/>
                    <a:pt x="361950" y="666750"/>
                  </a:cubicBezTo>
                  <a:cubicBezTo>
                    <a:pt x="193614" y="666750"/>
                    <a:pt x="57150" y="530286"/>
                    <a:pt x="57150" y="361950"/>
                  </a:cubicBezTo>
                  <a:close/>
                </a:path>
              </a:pathLst>
            </a:custGeom>
            <a:solidFill>
              <a:srgbClr val="6CC04A"/>
            </a:solidFill>
            <a:ln w="9525" cap="flat">
              <a:noFill/>
              <a:prstDash val="solid"/>
              <a:miter/>
            </a:ln>
          </xdr:spPr>
          <xdr:txBody>
            <a:bodyPr rtlCol="0" anchor="ctr"/>
            <a:lstStyle/>
            <a:p>
              <a:endParaRPr lang="sv-SE"/>
            </a:p>
          </xdr:txBody>
        </xdr:sp>
      </xdr:grpSp>
      <xdr:sp macro="" textlink="">
        <xdr:nvSpPr>
          <xdr:cNvPr id="4" name="textruta 3">
            <a:extLst>
              <a:ext uri="{FF2B5EF4-FFF2-40B4-BE49-F238E27FC236}">
                <a16:creationId xmlns:a16="http://schemas.microsoft.com/office/drawing/2014/main" id="{76E97218-6112-C362-D39C-F80A009950FD}"/>
              </a:ext>
            </a:extLst>
          </xdr:cNvPr>
          <xdr:cNvSpPr txBox="1"/>
        </xdr:nvSpPr>
        <xdr:spPr>
          <a:xfrm>
            <a:off x="6343650" y="7306006"/>
            <a:ext cx="917701" cy="228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solidFill>
                  <a:schemeClr val="tx2"/>
                </a:solidFill>
              </a:rPr>
              <a:t>TILLBAKA</a:t>
            </a:r>
          </a:p>
        </xdr:txBody>
      </xdr:sp>
    </xdr:grpSp>
    <xdr:clientData/>
  </xdr:twoCellAnchor>
  <xdr:twoCellAnchor>
    <xdr:from>
      <xdr:col>5</xdr:col>
      <xdr:colOff>142875</xdr:colOff>
      <xdr:row>32</xdr:row>
      <xdr:rowOff>163112</xdr:rowOff>
    </xdr:from>
    <xdr:to>
      <xdr:col>6</xdr:col>
      <xdr:colOff>647700</xdr:colOff>
      <xdr:row>35</xdr:row>
      <xdr:rowOff>180975</xdr:rowOff>
    </xdr:to>
    <xdr:grpSp>
      <xdr:nvGrpSpPr>
        <xdr:cNvPr id="7" name="Grupp 6">
          <a:hlinkClick xmlns:r="http://schemas.openxmlformats.org/officeDocument/2006/relationships" r:id="rId2"/>
          <a:extLst>
            <a:ext uri="{FF2B5EF4-FFF2-40B4-BE49-F238E27FC236}">
              <a16:creationId xmlns:a16="http://schemas.microsoft.com/office/drawing/2014/main" id="{34EFE20E-220E-4ECB-8681-8704A47BC527}"/>
            </a:ext>
          </a:extLst>
        </xdr:cNvPr>
        <xdr:cNvGrpSpPr/>
      </xdr:nvGrpSpPr>
      <xdr:grpSpPr>
        <a:xfrm>
          <a:off x="3990975" y="7183037"/>
          <a:ext cx="2400300" cy="589363"/>
          <a:chOff x="2260998" y="6463900"/>
          <a:chExt cx="1894982" cy="483397"/>
        </a:xfrm>
      </xdr:grpSpPr>
      <xdr:sp macro="" textlink="">
        <xdr:nvSpPr>
          <xdr:cNvPr id="8" name="textruta 7">
            <a:extLst>
              <a:ext uri="{FF2B5EF4-FFF2-40B4-BE49-F238E27FC236}">
                <a16:creationId xmlns:a16="http://schemas.microsoft.com/office/drawing/2014/main" id="{137823A5-6216-4CC3-6AF7-E3E4DF4AFEE8}"/>
              </a:ext>
            </a:extLst>
          </xdr:cNvPr>
          <xdr:cNvSpPr txBox="1"/>
        </xdr:nvSpPr>
        <xdr:spPr>
          <a:xfrm>
            <a:off x="2810668" y="6583419"/>
            <a:ext cx="1345312" cy="227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solidFill>
                  <a:schemeClr val="tx2"/>
                </a:solidFill>
              </a:rPr>
              <a:t>ÅTER</a:t>
            </a:r>
            <a:r>
              <a:rPr lang="sv-SE" sz="1000" b="1" baseline="0">
                <a:solidFill>
                  <a:schemeClr val="tx2"/>
                </a:solidFill>
              </a:rPr>
              <a:t> TILL START</a:t>
            </a:r>
            <a:endParaRPr lang="sv-SE" sz="1000" b="1">
              <a:solidFill>
                <a:schemeClr val="tx2"/>
              </a:solidFill>
            </a:endParaRPr>
          </a:p>
        </xdr:txBody>
      </xdr:sp>
      <xdr:grpSp>
        <xdr:nvGrpSpPr>
          <xdr:cNvPr id="9" name="Grupp 8">
            <a:extLst>
              <a:ext uri="{FF2B5EF4-FFF2-40B4-BE49-F238E27FC236}">
                <a16:creationId xmlns:a16="http://schemas.microsoft.com/office/drawing/2014/main" id="{4CEA8779-814C-D88E-771B-F8F35271A3EA}"/>
              </a:ext>
            </a:extLst>
          </xdr:cNvPr>
          <xdr:cNvGrpSpPr/>
        </xdr:nvGrpSpPr>
        <xdr:grpSpPr>
          <a:xfrm>
            <a:off x="2260998" y="6463900"/>
            <a:ext cx="487087" cy="483397"/>
            <a:chOff x="3993357" y="6523432"/>
            <a:chExt cx="489346" cy="485639"/>
          </a:xfrm>
        </xdr:grpSpPr>
        <xdr:sp macro="" textlink="">
          <xdr:nvSpPr>
            <xdr:cNvPr id="10" name="Ellips 9">
              <a:extLst>
                <a:ext uri="{FF2B5EF4-FFF2-40B4-BE49-F238E27FC236}">
                  <a16:creationId xmlns:a16="http://schemas.microsoft.com/office/drawing/2014/main" id="{31825627-8AE8-AE08-727C-F1FE4DFC5C28}"/>
                </a:ext>
              </a:extLst>
            </xdr:cNvPr>
            <xdr:cNvSpPr/>
          </xdr:nvSpPr>
          <xdr:spPr>
            <a:xfrm>
              <a:off x="3993357" y="6523432"/>
              <a:ext cx="489346" cy="485639"/>
            </a:xfrm>
            <a:prstGeom prst="ellipse">
              <a:avLst/>
            </a:prstGeom>
            <a:noFill/>
            <a:ln w="44450">
              <a:solidFill>
                <a:schemeClr val="accent6"/>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sv-SE" sz="1100"/>
            </a:p>
          </xdr:txBody>
        </xdr:sp>
        <xdr:sp macro="" textlink="">
          <xdr:nvSpPr>
            <xdr:cNvPr id="11" name="Bild 2" descr="Linjepil: lodrät U-sväng med hel fyllning">
              <a:extLst>
                <a:ext uri="{FF2B5EF4-FFF2-40B4-BE49-F238E27FC236}">
                  <a16:creationId xmlns:a16="http://schemas.microsoft.com/office/drawing/2014/main" id="{58B1CE45-6A10-07DE-1EA8-165B271C2B67}"/>
                </a:ext>
              </a:extLst>
            </xdr:cNvPr>
            <xdr:cNvSpPr/>
          </xdr:nvSpPr>
          <xdr:spPr>
            <a:xfrm rot="5400000">
              <a:off x="4122662" y="6558251"/>
              <a:ext cx="228844" cy="354977"/>
            </a:xfrm>
            <a:custGeom>
              <a:avLst/>
              <a:gdLst>
                <a:gd name="connsiteX0" fmla="*/ 145191 w 228844"/>
                <a:gd name="connsiteY0" fmla="*/ 0 h 354977"/>
                <a:gd name="connsiteX1" fmla="*/ 61537 w 228844"/>
                <a:gd name="connsiteY1" fmla="*/ 84202 h 354977"/>
                <a:gd name="connsiteX2" fmla="*/ 61537 w 228844"/>
                <a:gd name="connsiteY2" fmla="*/ 172392 h 354977"/>
                <a:gd name="connsiteX3" fmla="*/ 22352 w 228844"/>
                <a:gd name="connsiteY3" fmla="*/ 133393 h 354977"/>
                <a:gd name="connsiteX4" fmla="*/ 3860 w 228844"/>
                <a:gd name="connsiteY4" fmla="*/ 133837 h 354977"/>
                <a:gd name="connsiteX5" fmla="*/ 3420 w 228844"/>
                <a:gd name="connsiteY5" fmla="*/ 152450 h 354977"/>
                <a:gd name="connsiteX6" fmla="*/ 65940 w 228844"/>
                <a:gd name="connsiteY6" fmla="*/ 214493 h 354977"/>
                <a:gd name="connsiteX7" fmla="*/ 74305 w 228844"/>
                <a:gd name="connsiteY7" fmla="*/ 218482 h 354977"/>
                <a:gd name="connsiteX8" fmla="*/ 75186 w 228844"/>
                <a:gd name="connsiteY8" fmla="*/ 218482 h 354977"/>
                <a:gd name="connsiteX9" fmla="*/ 76507 w 228844"/>
                <a:gd name="connsiteY9" fmla="*/ 218482 h 354977"/>
                <a:gd name="connsiteX10" fmla="*/ 77827 w 228844"/>
                <a:gd name="connsiteY10" fmla="*/ 218482 h 354977"/>
                <a:gd name="connsiteX11" fmla="*/ 78708 w 228844"/>
                <a:gd name="connsiteY11" fmla="*/ 218039 h 354977"/>
                <a:gd name="connsiteX12" fmla="*/ 80029 w 228844"/>
                <a:gd name="connsiteY12" fmla="*/ 217595 h 354977"/>
                <a:gd name="connsiteX13" fmla="*/ 80029 w 228844"/>
                <a:gd name="connsiteY13" fmla="*/ 217595 h 354977"/>
                <a:gd name="connsiteX14" fmla="*/ 84432 w 228844"/>
                <a:gd name="connsiteY14" fmla="*/ 214936 h 354977"/>
                <a:gd name="connsiteX15" fmla="*/ 146952 w 228844"/>
                <a:gd name="connsiteY15" fmla="*/ 152007 h 354977"/>
                <a:gd name="connsiteX16" fmla="*/ 146071 w 228844"/>
                <a:gd name="connsiteY16" fmla="*/ 134280 h 354977"/>
                <a:gd name="connsiteX17" fmla="*/ 128460 w 228844"/>
                <a:gd name="connsiteY17" fmla="*/ 133393 h 354977"/>
                <a:gd name="connsiteX18" fmla="*/ 87954 w 228844"/>
                <a:gd name="connsiteY18" fmla="*/ 173722 h 354977"/>
                <a:gd name="connsiteX19" fmla="*/ 87954 w 228844"/>
                <a:gd name="connsiteY19" fmla="*/ 84202 h 354977"/>
                <a:gd name="connsiteX20" fmla="*/ 145191 w 228844"/>
                <a:gd name="connsiteY20" fmla="*/ 26590 h 354977"/>
                <a:gd name="connsiteX21" fmla="*/ 202427 w 228844"/>
                <a:gd name="connsiteY21" fmla="*/ 84202 h 354977"/>
                <a:gd name="connsiteX22" fmla="*/ 202427 w 228844"/>
                <a:gd name="connsiteY22" fmla="*/ 341682 h 354977"/>
                <a:gd name="connsiteX23" fmla="*/ 215636 w 228844"/>
                <a:gd name="connsiteY23" fmla="*/ 354977 h 354977"/>
                <a:gd name="connsiteX24" fmla="*/ 228844 w 228844"/>
                <a:gd name="connsiteY24" fmla="*/ 341682 h 354977"/>
                <a:gd name="connsiteX25" fmla="*/ 228844 w 228844"/>
                <a:gd name="connsiteY25" fmla="*/ 84202 h 354977"/>
                <a:gd name="connsiteX26" fmla="*/ 145191 w 228844"/>
                <a:gd name="connsiteY26" fmla="*/ 0 h 3549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228844" h="354977">
                  <a:moveTo>
                    <a:pt x="145191" y="0"/>
                  </a:moveTo>
                  <a:cubicBezTo>
                    <a:pt x="98961" y="0"/>
                    <a:pt x="61537" y="37669"/>
                    <a:pt x="61537" y="84202"/>
                  </a:cubicBezTo>
                  <a:lnTo>
                    <a:pt x="61537" y="172392"/>
                  </a:lnTo>
                  <a:lnTo>
                    <a:pt x="22352" y="133393"/>
                  </a:lnTo>
                  <a:cubicBezTo>
                    <a:pt x="17068" y="128519"/>
                    <a:pt x="9143" y="128519"/>
                    <a:pt x="3860" y="133837"/>
                  </a:cubicBezTo>
                  <a:cubicBezTo>
                    <a:pt x="-983" y="138712"/>
                    <a:pt x="-1423" y="147132"/>
                    <a:pt x="3420" y="152450"/>
                  </a:cubicBezTo>
                  <a:lnTo>
                    <a:pt x="65940" y="214493"/>
                  </a:lnTo>
                  <a:cubicBezTo>
                    <a:pt x="68141" y="216709"/>
                    <a:pt x="71223" y="218039"/>
                    <a:pt x="74305" y="218482"/>
                  </a:cubicBezTo>
                  <a:lnTo>
                    <a:pt x="75186" y="218482"/>
                  </a:lnTo>
                  <a:lnTo>
                    <a:pt x="76507" y="218482"/>
                  </a:lnTo>
                  <a:lnTo>
                    <a:pt x="77827" y="218482"/>
                  </a:lnTo>
                  <a:lnTo>
                    <a:pt x="78708" y="218039"/>
                  </a:lnTo>
                  <a:cubicBezTo>
                    <a:pt x="79148" y="218039"/>
                    <a:pt x="79589" y="217595"/>
                    <a:pt x="80029" y="217595"/>
                  </a:cubicBezTo>
                  <a:lnTo>
                    <a:pt x="80029" y="217595"/>
                  </a:lnTo>
                  <a:cubicBezTo>
                    <a:pt x="81790" y="217152"/>
                    <a:pt x="83111" y="215823"/>
                    <a:pt x="84432" y="214936"/>
                  </a:cubicBezTo>
                  <a:lnTo>
                    <a:pt x="146952" y="152007"/>
                  </a:lnTo>
                  <a:cubicBezTo>
                    <a:pt x="151355" y="146689"/>
                    <a:pt x="150914" y="139155"/>
                    <a:pt x="146071" y="134280"/>
                  </a:cubicBezTo>
                  <a:cubicBezTo>
                    <a:pt x="141228" y="129405"/>
                    <a:pt x="133743" y="128962"/>
                    <a:pt x="128460" y="133393"/>
                  </a:cubicBezTo>
                  <a:lnTo>
                    <a:pt x="87954" y="173722"/>
                  </a:lnTo>
                  <a:lnTo>
                    <a:pt x="87954" y="84202"/>
                  </a:lnTo>
                  <a:cubicBezTo>
                    <a:pt x="87954" y="52294"/>
                    <a:pt x="113490" y="26590"/>
                    <a:pt x="145191" y="26590"/>
                  </a:cubicBezTo>
                  <a:cubicBezTo>
                    <a:pt x="176891" y="26590"/>
                    <a:pt x="202427" y="52294"/>
                    <a:pt x="202427" y="84202"/>
                  </a:cubicBezTo>
                  <a:lnTo>
                    <a:pt x="202427" y="341682"/>
                  </a:lnTo>
                  <a:cubicBezTo>
                    <a:pt x="202427" y="349216"/>
                    <a:pt x="208151" y="354977"/>
                    <a:pt x="215636" y="354977"/>
                  </a:cubicBezTo>
                  <a:cubicBezTo>
                    <a:pt x="223121" y="354977"/>
                    <a:pt x="228844" y="349216"/>
                    <a:pt x="228844" y="341682"/>
                  </a:cubicBezTo>
                  <a:lnTo>
                    <a:pt x="228844" y="84202"/>
                  </a:lnTo>
                  <a:cubicBezTo>
                    <a:pt x="228844" y="37669"/>
                    <a:pt x="191420" y="0"/>
                    <a:pt x="145191" y="0"/>
                  </a:cubicBezTo>
                  <a:close/>
                </a:path>
              </a:pathLst>
            </a:custGeom>
            <a:solidFill>
              <a:srgbClr val="6CC04A"/>
            </a:solidFill>
            <a:ln w="9525" cap="flat">
              <a:solidFill>
                <a:schemeClr val="accent6"/>
              </a:solidFill>
              <a:prstDash val="solid"/>
              <a:miter/>
            </a:ln>
          </xdr:spPr>
          <xdr:txBody>
            <a:bodyPr rtlCol="0" anchor="ctr"/>
            <a:lstStyle/>
            <a:p>
              <a:endParaRPr lang="sv-SE"/>
            </a:p>
          </xdr:txBody>
        </xdr:sp>
      </xdr:grpSp>
    </xdr:grpSp>
    <xdr:clientData/>
  </xdr:twoCellAnchor>
  <xdr:twoCellAnchor editAs="oneCell">
    <xdr:from>
      <xdr:col>1</xdr:col>
      <xdr:colOff>9525</xdr:colOff>
      <xdr:row>23</xdr:row>
      <xdr:rowOff>152400</xdr:rowOff>
    </xdr:from>
    <xdr:to>
      <xdr:col>2</xdr:col>
      <xdr:colOff>827289</xdr:colOff>
      <xdr:row>32</xdr:row>
      <xdr:rowOff>2812</xdr:rowOff>
    </xdr:to>
    <xdr:pic>
      <xdr:nvPicPr>
        <xdr:cNvPr id="13" name="Bildobjekt 12">
          <a:hlinkClick xmlns:r="http://schemas.openxmlformats.org/officeDocument/2006/relationships" r:id="rId3"/>
          <a:extLst>
            <a:ext uri="{FF2B5EF4-FFF2-40B4-BE49-F238E27FC236}">
              <a16:creationId xmlns:a16="http://schemas.microsoft.com/office/drawing/2014/main" id="{ED456EE0-9666-4BD2-AB18-E8FA2CD4F2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9125" y="5715000"/>
          <a:ext cx="1427364" cy="1431562"/>
        </a:xfrm>
        <a:prstGeom prst="rect">
          <a:avLst/>
        </a:prstGeom>
        <a:noFill/>
      </xdr:spPr>
    </xdr:pic>
    <xdr:clientData/>
  </xdr:twoCellAnchor>
  <xdr:twoCellAnchor>
    <xdr:from>
      <xdr:col>2</xdr:col>
      <xdr:colOff>1190625</xdr:colOff>
      <xdr:row>25</xdr:row>
      <xdr:rowOff>19049</xdr:rowOff>
    </xdr:from>
    <xdr:to>
      <xdr:col>6</xdr:col>
      <xdr:colOff>95250</xdr:colOff>
      <xdr:row>31</xdr:row>
      <xdr:rowOff>104775</xdr:rowOff>
    </xdr:to>
    <xdr:sp macro="" textlink="">
      <xdr:nvSpPr>
        <xdr:cNvPr id="14" name="textruta 13">
          <a:hlinkClick xmlns:r="http://schemas.openxmlformats.org/officeDocument/2006/relationships" r:id="rId3"/>
          <a:extLst>
            <a:ext uri="{FF2B5EF4-FFF2-40B4-BE49-F238E27FC236}">
              <a16:creationId xmlns:a16="http://schemas.microsoft.com/office/drawing/2014/main" id="{A0357965-1123-417F-B866-2436A73AD2FD}"/>
            </a:ext>
          </a:extLst>
        </xdr:cNvPr>
        <xdr:cNvSpPr txBox="1"/>
      </xdr:nvSpPr>
      <xdr:spPr>
        <a:xfrm>
          <a:off x="2409825" y="5991224"/>
          <a:ext cx="3438525" cy="1228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0" i="0">
              <a:solidFill>
                <a:schemeClr val="dk1"/>
              </a:solidFill>
              <a:effectLst/>
              <a:latin typeface="+mn-lt"/>
              <a:ea typeface="+mn-ea"/>
              <a:cs typeface="+mn-cs"/>
            </a:rPr>
            <a:t>När ett fel uppstår i en installation som ett av Installatörsföretagens medlemsföretag har utfört hos en konsument kan IN Garanti gälla. Vid en tvist kan konsumenten dra ärendet vidare till Allmänna Reklamationsnämnden (ARN) och om medlemsföretaget förlorar, men vägrar åtgärda felet åt konsumenten, då har denne rätt att ansöka om medel via INs Garantifond. För mer info</a:t>
          </a:r>
          <a:r>
            <a:rPr lang="sv-SE" sz="1000" b="0" i="0" baseline="0">
              <a:solidFill>
                <a:schemeClr val="dk1"/>
              </a:solidFill>
              <a:effectLst/>
              <a:latin typeface="+mn-lt"/>
              <a:ea typeface="+mn-ea"/>
              <a:cs typeface="+mn-cs"/>
            </a:rPr>
            <a:t> </a:t>
          </a:r>
          <a:r>
            <a:rPr lang="sv-SE" sz="1000" b="1" i="0" u="sng" baseline="0">
              <a:solidFill>
                <a:schemeClr val="accent6"/>
              </a:solidFill>
              <a:effectLst/>
              <a:latin typeface="+mn-lt"/>
              <a:ea typeface="+mn-ea"/>
              <a:cs typeface="+mn-cs"/>
            </a:rPr>
            <a:t>klicka här</a:t>
          </a:r>
          <a:r>
            <a:rPr lang="sv-SE" sz="1000" b="0" i="0" baseline="0">
              <a:solidFill>
                <a:schemeClr val="dk1"/>
              </a:solidFill>
              <a:effectLst/>
              <a:latin typeface="+mn-lt"/>
              <a:ea typeface="+mn-ea"/>
              <a:cs typeface="+mn-cs"/>
            </a:rPr>
            <a:t>.</a:t>
          </a:r>
          <a:endParaRPr lang="sv-SE" sz="10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0</xdr:colOff>
      <xdr:row>15</xdr:row>
      <xdr:rowOff>0</xdr:rowOff>
    </xdr:from>
    <xdr:ext cx="5143500" cy="904874"/>
    <xdr:sp macro="" textlink="">
      <xdr:nvSpPr>
        <xdr:cNvPr id="2" name="textruta 1">
          <a:hlinkClick xmlns:r="http://schemas.openxmlformats.org/officeDocument/2006/relationships" r:id="rId1"/>
          <a:extLst>
            <a:ext uri="{FF2B5EF4-FFF2-40B4-BE49-F238E27FC236}">
              <a16:creationId xmlns:a16="http://schemas.microsoft.com/office/drawing/2014/main" id="{86F63494-7813-422F-BE8D-3F145C9BB007}"/>
            </a:ext>
          </a:extLst>
        </xdr:cNvPr>
        <xdr:cNvSpPr txBox="1"/>
      </xdr:nvSpPr>
      <xdr:spPr>
        <a:xfrm>
          <a:off x="13030200" y="3152775"/>
          <a:ext cx="5143500" cy="904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200" baseline="0">
            <a:latin typeface="Arial" panose="020B0604020202020204" pitchFamily="34" charset="0"/>
            <a:cs typeface="Arial" panose="020B0604020202020204" pitchFamily="34" charset="0"/>
          </a:endParaRPr>
        </a:p>
        <a:p>
          <a:r>
            <a:rPr lang="sv-SE" sz="1000" baseline="0">
              <a:latin typeface="Arial" panose="020B0604020202020204" pitchFamily="34" charset="0"/>
              <a:cs typeface="Arial" panose="020B0604020202020204" pitchFamily="34" charset="0"/>
            </a:rPr>
            <a:t>Det är viktigt att vara medveten om att snurran inte är uttömmande och således heller inte en sanning. Den är tänkt att ge dig en uppfattning om din investering kopplat till de fakta och uppskattningar du fyller i som förutsättningar. För mer detaljerad rådgivning av expert använd tjänsten "Hitta installatör" genom att </a:t>
          </a:r>
          <a:r>
            <a:rPr lang="sv-SE" sz="1200" b="1" u="sng" baseline="0">
              <a:latin typeface="Arial" panose="020B0604020202020204" pitchFamily="34" charset="0"/>
              <a:cs typeface="Arial" panose="020B0604020202020204" pitchFamily="34" charset="0"/>
            </a:rPr>
            <a:t>klicka här</a:t>
          </a:r>
          <a:r>
            <a:rPr lang="sv-SE" sz="1000" baseline="0">
              <a:latin typeface="Arial" panose="020B0604020202020204" pitchFamily="34" charset="0"/>
              <a:cs typeface="Arial" panose="020B0604020202020204" pitchFamily="34" charset="0"/>
            </a:rPr>
            <a:t>.</a:t>
          </a:r>
        </a:p>
        <a:p>
          <a:endParaRPr lang="sv-SE" sz="120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tema">
  <a:themeElements>
    <a:clrScheme name="Anpassat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FFFE-3750-4D1A-9739-39F26BFA7DE7}">
  <sheetPr>
    <pageSetUpPr fitToPage="1"/>
  </sheetPr>
  <dimension ref="B2:G36"/>
  <sheetViews>
    <sheetView showGridLines="0" showRowColHeaders="0" tabSelected="1" zoomScaleNormal="100" workbookViewId="0">
      <selection activeCell="G41" sqref="G41"/>
    </sheetView>
  </sheetViews>
  <sheetFormatPr defaultRowHeight="15" x14ac:dyDescent="0.25"/>
  <cols>
    <col min="3" max="3" width="20.140625" customWidth="1"/>
    <col min="4" max="4" width="21" customWidth="1"/>
    <col min="7" max="7" width="26.140625" customWidth="1"/>
  </cols>
  <sheetData>
    <row r="2" spans="2:7" x14ac:dyDescent="0.25">
      <c r="B2" s="2"/>
      <c r="C2" s="3"/>
      <c r="D2" s="3"/>
      <c r="E2" s="3"/>
      <c r="F2" s="3"/>
      <c r="G2" s="4"/>
    </row>
    <row r="3" spans="2:7" ht="23.25" x14ac:dyDescent="0.35">
      <c r="B3" s="5"/>
      <c r="C3" s="41" t="s">
        <v>48</v>
      </c>
      <c r="D3" s="6"/>
      <c r="E3" s="6"/>
      <c r="F3" s="6"/>
      <c r="G3" s="7"/>
    </row>
    <row r="4" spans="2:7" ht="15.75" x14ac:dyDescent="0.25">
      <c r="B4" s="8"/>
      <c r="C4" s="9"/>
      <c r="D4" s="9"/>
      <c r="E4" s="9"/>
      <c r="F4" s="9"/>
      <c r="G4" s="7"/>
    </row>
    <row r="5" spans="2:7" ht="15.75" x14ac:dyDescent="0.25">
      <c r="B5" s="8"/>
      <c r="C5" s="10"/>
      <c r="D5" s="10"/>
      <c r="E5" s="10"/>
      <c r="F5" s="10"/>
      <c r="G5" s="7"/>
    </row>
    <row r="6" spans="2:7" ht="15.75" x14ac:dyDescent="0.25">
      <c r="B6" s="8"/>
      <c r="C6" s="10"/>
      <c r="D6" s="10"/>
      <c r="E6" s="10"/>
      <c r="F6" s="10"/>
      <c r="G6" s="7"/>
    </row>
    <row r="7" spans="2:7" ht="15.75" x14ac:dyDescent="0.25">
      <c r="B7" s="8"/>
      <c r="C7" s="9"/>
      <c r="D7" s="9"/>
      <c r="E7" s="9"/>
      <c r="F7" s="9"/>
      <c r="G7" s="7"/>
    </row>
    <row r="8" spans="2:7" ht="15.75" x14ac:dyDescent="0.25">
      <c r="B8" s="8"/>
      <c r="C8" s="10"/>
      <c r="D8" s="10"/>
      <c r="E8" s="10"/>
      <c r="F8" s="10"/>
      <c r="G8" s="7"/>
    </row>
    <row r="9" spans="2:7" ht="15.75" x14ac:dyDescent="0.25">
      <c r="B9" s="8"/>
      <c r="C9" s="10"/>
      <c r="D9" s="10"/>
      <c r="E9" s="10"/>
      <c r="F9" s="10"/>
      <c r="G9" s="7"/>
    </row>
    <row r="10" spans="2:7" ht="15.75" x14ac:dyDescent="0.25">
      <c r="B10" s="11"/>
      <c r="C10" s="9"/>
      <c r="D10" s="9"/>
      <c r="E10" s="9"/>
      <c r="F10" s="9"/>
      <c r="G10" s="7"/>
    </row>
    <row r="11" spans="2:7" ht="15.75" x14ac:dyDescent="0.25">
      <c r="B11" s="8"/>
      <c r="C11" s="10"/>
      <c r="D11" s="10"/>
      <c r="E11" s="10"/>
      <c r="F11" s="10"/>
      <c r="G11" s="7"/>
    </row>
    <row r="12" spans="2:7" ht="15.75" x14ac:dyDescent="0.25">
      <c r="B12" s="8"/>
      <c r="C12" s="10"/>
      <c r="D12" s="10"/>
      <c r="E12" s="10"/>
      <c r="F12" s="10"/>
      <c r="G12" s="7"/>
    </row>
    <row r="13" spans="2:7" ht="15.75" x14ac:dyDescent="0.25">
      <c r="B13" s="8"/>
      <c r="C13" s="10"/>
      <c r="D13" s="10"/>
      <c r="E13" s="10"/>
      <c r="F13" s="10"/>
      <c r="G13" s="7"/>
    </row>
    <row r="14" spans="2:7" ht="15.75" x14ac:dyDescent="0.25">
      <c r="B14" s="8"/>
      <c r="C14" s="9"/>
      <c r="D14" s="9"/>
      <c r="E14" s="9"/>
      <c r="F14" s="9"/>
      <c r="G14" s="7"/>
    </row>
    <row r="15" spans="2:7" ht="15.75" x14ac:dyDescent="0.25">
      <c r="B15" s="8"/>
      <c r="C15" s="10"/>
      <c r="D15" s="10"/>
      <c r="E15" s="10"/>
      <c r="F15" s="10"/>
      <c r="G15" s="7"/>
    </row>
    <row r="16" spans="2:7" ht="15.75" x14ac:dyDescent="0.25">
      <c r="B16" s="8"/>
      <c r="C16" s="9"/>
      <c r="D16" s="9"/>
      <c r="E16" s="9"/>
      <c r="F16" s="9"/>
      <c r="G16" s="7"/>
    </row>
    <row r="17" spans="2:7" ht="15.75" x14ac:dyDescent="0.25">
      <c r="B17" s="8"/>
      <c r="C17" s="9"/>
      <c r="D17" s="9"/>
      <c r="E17" s="9"/>
      <c r="F17" s="9"/>
      <c r="G17" s="7"/>
    </row>
    <row r="18" spans="2:7" ht="15.75" x14ac:dyDescent="0.25">
      <c r="B18" s="8"/>
      <c r="C18" s="9"/>
      <c r="D18" s="9"/>
      <c r="E18" s="9"/>
      <c r="F18" s="9"/>
      <c r="G18" s="7"/>
    </row>
    <row r="19" spans="2:7" ht="15.75" x14ac:dyDescent="0.25">
      <c r="B19" s="8"/>
      <c r="C19" s="103"/>
      <c r="D19" s="103"/>
      <c r="E19" s="103"/>
      <c r="F19" s="103"/>
      <c r="G19" s="7"/>
    </row>
    <row r="20" spans="2:7" x14ac:dyDescent="0.25">
      <c r="B20" s="8"/>
      <c r="C20" s="12"/>
      <c r="D20" s="12"/>
      <c r="E20" s="12"/>
      <c r="F20" s="12"/>
      <c r="G20" s="7"/>
    </row>
    <row r="21" spans="2:7" ht="15.75" x14ac:dyDescent="0.25">
      <c r="B21" s="8"/>
      <c r="C21" s="13"/>
      <c r="D21" s="40"/>
      <c r="E21" s="13"/>
      <c r="F21" s="9"/>
      <c r="G21" s="7"/>
    </row>
    <row r="22" spans="2:7" ht="15.75" x14ac:dyDescent="0.25">
      <c r="B22" s="8"/>
      <c r="C22" s="13"/>
      <c r="D22" s="13"/>
      <c r="E22" s="13"/>
      <c r="F22" s="9"/>
      <c r="G22" s="7"/>
    </row>
    <row r="23" spans="2:7" ht="15.75" x14ac:dyDescent="0.25">
      <c r="B23" s="8"/>
      <c r="C23" s="13"/>
      <c r="D23" s="40"/>
      <c r="E23" s="13"/>
      <c r="F23" s="9"/>
      <c r="G23" s="7"/>
    </row>
    <row r="24" spans="2:7" x14ac:dyDescent="0.25">
      <c r="B24" s="8"/>
      <c r="C24" s="14"/>
      <c r="D24" s="14"/>
      <c r="E24" s="14"/>
      <c r="F24" s="14"/>
      <c r="G24" s="7"/>
    </row>
    <row r="25" spans="2:7" x14ac:dyDescent="0.25">
      <c r="B25" s="8"/>
      <c r="C25" s="104" t="s">
        <v>39</v>
      </c>
      <c r="D25" s="104"/>
      <c r="E25" s="104"/>
      <c r="F25" s="104"/>
      <c r="G25" s="7"/>
    </row>
    <row r="26" spans="2:7" x14ac:dyDescent="0.25">
      <c r="B26" s="15"/>
      <c r="C26" s="16"/>
      <c r="D26" s="16"/>
      <c r="E26" s="16"/>
      <c r="F26" s="16"/>
      <c r="G26" s="17"/>
    </row>
    <row r="28" spans="2:7" x14ac:dyDescent="0.25">
      <c r="B28" s="85"/>
      <c r="C28" s="86"/>
      <c r="D28" s="86"/>
      <c r="E28" s="86"/>
      <c r="F28" s="86"/>
      <c r="G28" s="87"/>
    </row>
    <row r="29" spans="2:7" ht="17.25" x14ac:dyDescent="0.3">
      <c r="B29" s="88"/>
      <c r="D29" s="94" t="s">
        <v>40</v>
      </c>
      <c r="E29" s="93"/>
      <c r="F29" s="93"/>
      <c r="G29" s="89"/>
    </row>
    <row r="30" spans="2:7" ht="15.75" x14ac:dyDescent="0.25">
      <c r="B30" s="88"/>
      <c r="D30" s="93"/>
      <c r="E30" s="93"/>
      <c r="F30" s="93"/>
      <c r="G30" s="89"/>
    </row>
    <row r="31" spans="2:7" x14ac:dyDescent="0.25">
      <c r="B31" s="88"/>
      <c r="G31" s="89"/>
    </row>
    <row r="32" spans="2:7" x14ac:dyDescent="0.25">
      <c r="B32" s="88"/>
      <c r="G32" s="89"/>
    </row>
    <row r="33" spans="2:7" x14ac:dyDescent="0.25">
      <c r="B33" s="88"/>
      <c r="G33" s="89"/>
    </row>
    <row r="34" spans="2:7" x14ac:dyDescent="0.25">
      <c r="B34" s="88"/>
      <c r="G34" s="89"/>
    </row>
    <row r="35" spans="2:7" x14ac:dyDescent="0.25">
      <c r="B35" s="88"/>
      <c r="G35" s="89"/>
    </row>
    <row r="36" spans="2:7" x14ac:dyDescent="0.25">
      <c r="B36" s="90"/>
      <c r="C36" s="91"/>
      <c r="D36" s="91"/>
      <c r="E36" s="91"/>
      <c r="F36" s="91"/>
      <c r="G36" s="92"/>
    </row>
  </sheetData>
  <sheetProtection algorithmName="SHA-512" hashValue="rdDnL6NsicsLv+kxtMRByqRrBM9D2Dd0nqseX16Ot+5w6SDWoeTJdZCme6C1IBsKhLNsrgjxL6GMycGQqe5rNQ==" saltValue="52znMES2Eyy5QuzY7K0kSw==" spinCount="100000" sheet="1" objects="1" scenarios="1"/>
  <mergeCells count="2">
    <mergeCell ref="C19:F19"/>
    <mergeCell ref="C25:F25"/>
  </mergeCells>
  <pageMargins left="0.7" right="0.7"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3A6E9-93C2-4DC2-B4BE-8844DB873672}">
  <sheetPr>
    <pageSetUpPr fitToPage="1"/>
  </sheetPr>
  <dimension ref="A2:F43"/>
  <sheetViews>
    <sheetView showGridLines="0" showRowColHeaders="0" workbookViewId="0">
      <selection activeCell="D7" sqref="D7"/>
    </sheetView>
  </sheetViews>
  <sheetFormatPr defaultRowHeight="15" x14ac:dyDescent="0.25"/>
  <cols>
    <col min="1" max="2" width="9.140625" style="1"/>
    <col min="3" max="3" width="14.28515625" style="1" customWidth="1"/>
    <col min="4" max="4" width="16" style="1" customWidth="1"/>
    <col min="5" max="5" width="2.5703125" style="1" customWidth="1"/>
    <col min="6" max="6" width="38.85546875" style="1" customWidth="1"/>
    <col min="7" max="16384" width="9.140625" style="1"/>
  </cols>
  <sheetData>
    <row r="2" spans="2:6" ht="19.5" x14ac:dyDescent="0.3">
      <c r="B2" s="42" t="s">
        <v>0</v>
      </c>
      <c r="C2" s="43"/>
      <c r="D2" s="44"/>
      <c r="E2" s="44"/>
      <c r="F2" s="44"/>
    </row>
    <row r="3" spans="2:6" ht="25.5" customHeight="1" x14ac:dyDescent="0.25">
      <c r="B3" s="105" t="s">
        <v>47</v>
      </c>
      <c r="C3" s="106"/>
      <c r="D3" s="106"/>
      <c r="E3" s="106"/>
      <c r="F3" s="106"/>
    </row>
    <row r="4" spans="2:6" ht="0.75" customHeight="1" x14ac:dyDescent="0.25">
      <c r="B4" s="107"/>
      <c r="C4" s="107"/>
      <c r="D4" s="107"/>
      <c r="E4" s="107"/>
      <c r="F4" s="107"/>
    </row>
    <row r="5" spans="2:6" x14ac:dyDescent="0.25">
      <c r="B5" s="45"/>
      <c r="C5" s="45"/>
      <c r="D5" s="45"/>
      <c r="E5" s="45"/>
      <c r="F5" s="45"/>
    </row>
    <row r="6" spans="2:6" x14ac:dyDescent="0.25">
      <c r="B6" s="18"/>
      <c r="C6" s="18"/>
      <c r="D6" s="18"/>
      <c r="E6" s="46"/>
      <c r="F6" s="18"/>
    </row>
    <row r="7" spans="2:6" x14ac:dyDescent="0.25">
      <c r="B7" s="18" t="s">
        <v>1</v>
      </c>
      <c r="C7" s="18"/>
      <c r="D7" s="54"/>
      <c r="E7" s="21"/>
      <c r="F7" s="18" t="s">
        <v>3</v>
      </c>
    </row>
    <row r="8" spans="2:6" x14ac:dyDescent="0.25">
      <c r="B8" s="18"/>
      <c r="C8" s="18"/>
      <c r="D8" s="55"/>
      <c r="E8" s="18"/>
      <c r="F8" s="18"/>
    </row>
    <row r="9" spans="2:6" x14ac:dyDescent="0.25">
      <c r="B9" s="18" t="s">
        <v>21</v>
      </c>
      <c r="C9" s="18"/>
      <c r="D9" s="54"/>
      <c r="E9" s="18"/>
      <c r="F9" s="18" t="s">
        <v>5</v>
      </c>
    </row>
    <row r="10" spans="2:6" x14ac:dyDescent="0.25">
      <c r="B10" s="18"/>
      <c r="C10" s="18"/>
      <c r="D10" s="55"/>
      <c r="E10" s="18"/>
      <c r="F10" s="18"/>
    </row>
    <row r="11" spans="2:6" x14ac:dyDescent="0.25">
      <c r="B11" s="18" t="s">
        <v>20</v>
      </c>
      <c r="C11" s="18"/>
      <c r="D11" s="54"/>
      <c r="E11" s="18"/>
      <c r="F11" s="18" t="s">
        <v>17</v>
      </c>
    </row>
    <row r="12" spans="2:6" x14ac:dyDescent="0.25">
      <c r="B12" s="18"/>
      <c r="C12" s="18"/>
      <c r="D12" s="55"/>
      <c r="E12" s="18"/>
      <c r="F12" s="18"/>
    </row>
    <row r="13" spans="2:6" x14ac:dyDescent="0.25">
      <c r="B13" s="18" t="s">
        <v>22</v>
      </c>
      <c r="C13" s="18"/>
      <c r="D13" s="59"/>
      <c r="E13" s="18"/>
      <c r="F13" s="18" t="s">
        <v>6</v>
      </c>
    </row>
    <row r="14" spans="2:6" x14ac:dyDescent="0.25">
      <c r="B14" s="18"/>
      <c r="C14" s="18"/>
      <c r="D14" s="55"/>
      <c r="E14" s="18"/>
      <c r="F14" s="18"/>
    </row>
    <row r="15" spans="2:6" x14ac:dyDescent="0.25">
      <c r="B15" s="18" t="s">
        <v>11</v>
      </c>
      <c r="C15" s="18"/>
      <c r="D15" s="56"/>
      <c r="E15" s="18"/>
      <c r="F15" s="18" t="s">
        <v>7</v>
      </c>
    </row>
    <row r="16" spans="2:6" x14ac:dyDescent="0.25">
      <c r="B16" s="18"/>
      <c r="C16" s="18"/>
      <c r="D16" s="55"/>
      <c r="E16" s="18"/>
      <c r="F16" s="18"/>
    </row>
    <row r="17" spans="2:6" x14ac:dyDescent="0.25">
      <c r="B17" s="18" t="s">
        <v>25</v>
      </c>
      <c r="C17" s="18"/>
      <c r="D17" s="54"/>
      <c r="E17" s="18"/>
      <c r="F17" s="18" t="s">
        <v>12</v>
      </c>
    </row>
    <row r="18" spans="2:6" x14ac:dyDescent="0.25">
      <c r="B18" s="18"/>
      <c r="C18" s="18"/>
      <c r="D18" s="55"/>
      <c r="E18" s="18"/>
      <c r="F18" s="18"/>
    </row>
    <row r="19" spans="2:6" x14ac:dyDescent="0.25">
      <c r="B19" s="18" t="s">
        <v>8</v>
      </c>
      <c r="C19" s="18"/>
      <c r="D19" s="54"/>
      <c r="E19" s="18"/>
      <c r="F19" s="18" t="s">
        <v>9</v>
      </c>
    </row>
    <row r="20" spans="2:6" x14ac:dyDescent="0.25">
      <c r="B20" s="45"/>
      <c r="C20" s="45"/>
      <c r="D20" s="57"/>
      <c r="E20" s="45"/>
      <c r="F20" s="45"/>
    </row>
    <row r="21" spans="2:6" x14ac:dyDescent="0.25">
      <c r="B21" s="18"/>
      <c r="C21" s="46"/>
      <c r="D21" s="55"/>
      <c r="E21" s="18"/>
      <c r="F21" s="18"/>
    </row>
    <row r="22" spans="2:6" x14ac:dyDescent="0.25">
      <c r="B22" s="18" t="s">
        <v>2</v>
      </c>
      <c r="C22" s="18"/>
      <c r="D22" s="54"/>
      <c r="E22" s="18"/>
      <c r="F22" s="18" t="s">
        <v>4</v>
      </c>
    </row>
    <row r="23" spans="2:6" x14ac:dyDescent="0.25">
      <c r="B23" s="18"/>
      <c r="C23" s="18"/>
      <c r="D23" s="55"/>
      <c r="E23" s="18"/>
      <c r="F23" s="18"/>
    </row>
    <row r="24" spans="2:6" x14ac:dyDescent="0.25">
      <c r="B24" s="18" t="s">
        <v>19</v>
      </c>
      <c r="C24" s="18"/>
      <c r="D24" s="54"/>
      <c r="E24" s="18"/>
      <c r="F24" s="19" t="s">
        <v>12</v>
      </c>
    </row>
    <row r="25" spans="2:6" x14ac:dyDescent="0.25">
      <c r="B25" s="18"/>
      <c r="C25" s="18"/>
      <c r="D25" s="55"/>
      <c r="E25" s="18"/>
      <c r="F25" s="18"/>
    </row>
    <row r="26" spans="2:6" x14ac:dyDescent="0.25">
      <c r="B26" s="18" t="s">
        <v>13</v>
      </c>
      <c r="C26" s="18"/>
      <c r="D26" s="56"/>
      <c r="E26" s="18"/>
      <c r="F26" s="18" t="s">
        <v>7</v>
      </c>
    </row>
    <row r="27" spans="2:6" x14ac:dyDescent="0.25">
      <c r="B27" s="18"/>
      <c r="C27" s="18"/>
      <c r="D27" s="55"/>
      <c r="E27" s="18"/>
      <c r="F27" s="18"/>
    </row>
    <row r="28" spans="2:6" x14ac:dyDescent="0.25">
      <c r="B28" s="18" t="s">
        <v>14</v>
      </c>
      <c r="C28" s="18"/>
      <c r="D28" s="56"/>
      <c r="E28" s="18"/>
      <c r="F28" s="18" t="s">
        <v>15</v>
      </c>
    </row>
    <row r="29" spans="2:6" x14ac:dyDescent="0.25">
      <c r="B29" s="47"/>
      <c r="C29" s="47"/>
      <c r="D29" s="58"/>
      <c r="E29" s="48"/>
      <c r="F29" s="18"/>
    </row>
    <row r="30" spans="2:6" x14ac:dyDescent="0.25">
      <c r="B30" s="18"/>
      <c r="C30" s="18"/>
      <c r="D30" s="55"/>
      <c r="E30" s="18"/>
      <c r="F30" s="46"/>
    </row>
    <row r="31" spans="2:6" x14ac:dyDescent="0.25">
      <c r="B31" s="18" t="s">
        <v>16</v>
      </c>
      <c r="C31" s="18"/>
      <c r="D31" s="54">
        <v>0</v>
      </c>
      <c r="E31" s="18"/>
      <c r="F31" s="18" t="s">
        <v>5</v>
      </c>
    </row>
    <row r="32" spans="2:6" ht="15.75" customHeight="1" x14ac:dyDescent="0.25">
      <c r="B32" s="47"/>
      <c r="C32" s="18"/>
      <c r="D32" s="58"/>
      <c r="E32" s="18"/>
      <c r="F32" s="18"/>
    </row>
    <row r="33" spans="1:6" x14ac:dyDescent="0.25">
      <c r="B33" s="18"/>
      <c r="C33" s="46"/>
      <c r="D33" s="55"/>
      <c r="E33" s="46"/>
      <c r="F33" s="46"/>
    </row>
    <row r="34" spans="1:6" x14ac:dyDescent="0.25">
      <c r="B34" s="18" t="s">
        <v>10</v>
      </c>
      <c r="C34" s="18"/>
      <c r="D34" s="54"/>
      <c r="E34" s="18"/>
      <c r="F34" s="18" t="s">
        <v>17</v>
      </c>
    </row>
    <row r="35" spans="1:6" x14ac:dyDescent="0.25">
      <c r="B35" s="18"/>
      <c r="C35" s="18"/>
      <c r="D35" s="18"/>
      <c r="E35" s="20"/>
      <c r="F35" s="18"/>
    </row>
    <row r="36" spans="1:6" x14ac:dyDescent="0.25">
      <c r="B36" s="18"/>
      <c r="C36" s="18"/>
      <c r="D36" s="18"/>
      <c r="E36" s="18"/>
      <c r="F36" s="18"/>
    </row>
    <row r="37" spans="1:6" x14ac:dyDescent="0.25">
      <c r="B37" s="18"/>
      <c r="C37" s="18"/>
      <c r="D37" s="18"/>
      <c r="E37" s="18"/>
      <c r="F37" s="18"/>
    </row>
    <row r="38" spans="1:6" x14ac:dyDescent="0.25">
      <c r="A38" s="49"/>
      <c r="B38" s="81"/>
      <c r="C38" s="46"/>
      <c r="D38" s="46"/>
      <c r="E38" s="46"/>
      <c r="F38" s="82"/>
    </row>
    <row r="39" spans="1:6" x14ac:dyDescent="0.25">
      <c r="B39" s="50"/>
      <c r="C39" s="18"/>
      <c r="D39" s="18"/>
      <c r="E39" s="18"/>
      <c r="F39" s="83"/>
    </row>
    <row r="40" spans="1:6" x14ac:dyDescent="0.25">
      <c r="B40" s="50"/>
      <c r="C40" s="18"/>
      <c r="D40" s="18"/>
      <c r="E40" s="18"/>
      <c r="F40" s="83"/>
    </row>
    <row r="41" spans="1:6" x14ac:dyDescent="0.25">
      <c r="B41" s="50"/>
      <c r="C41" s="18"/>
      <c r="D41" s="18"/>
      <c r="E41" s="18"/>
      <c r="F41" s="83"/>
    </row>
    <row r="42" spans="1:6" x14ac:dyDescent="0.25">
      <c r="B42" s="52"/>
      <c r="C42" s="47"/>
      <c r="D42" s="47"/>
      <c r="E42" s="47"/>
      <c r="F42" s="84"/>
    </row>
    <row r="43" spans="1:6" x14ac:dyDescent="0.25">
      <c r="B43" s="51"/>
      <c r="C43" s="51"/>
      <c r="D43" s="51"/>
      <c r="E43" s="51"/>
      <c r="F43" s="51"/>
    </row>
  </sheetData>
  <sheetProtection algorithmName="SHA-512" hashValue="0/zxJ+pug/uWeaC5qmU0uF8mHh8CD15ZcTf0Qg5eGZ8A6uteTWiOWgDFfkBokxc6xJPQm5qzEObkuBPM6umouQ==" saltValue="quAUZEqRNJ1qJnqpOC7oUg==" spinCount="100000" sheet="1" objects="1" scenarios="1"/>
  <mergeCells count="1">
    <mergeCell ref="B3:F4"/>
  </mergeCells>
  <pageMargins left="0.7" right="0.7" top="0.75" bottom="0.75" header="0.3" footer="0.3"/>
  <pageSetup paperSize="9" scale="88"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4DBC-79A4-448F-A3E5-445E11D4046B}">
  <dimension ref="B3:K45"/>
  <sheetViews>
    <sheetView showGridLines="0" showRowColHeaders="0" zoomScaleNormal="100" workbookViewId="0">
      <selection activeCell="F5" sqref="F5"/>
    </sheetView>
  </sheetViews>
  <sheetFormatPr defaultRowHeight="15" x14ac:dyDescent="0.25"/>
  <cols>
    <col min="1" max="1" width="8.42578125" style="1" customWidth="1"/>
    <col min="2" max="2" width="9.140625" style="1"/>
    <col min="3" max="3" width="19.140625" style="1" customWidth="1"/>
    <col min="4" max="4" width="13" style="1" customWidth="1"/>
    <col min="5" max="5" width="8" style="1" customWidth="1"/>
    <col min="6" max="6" width="28.42578125" style="1" customWidth="1"/>
    <col min="7" max="7" width="26.140625" style="1" customWidth="1"/>
    <col min="8" max="8" width="28" style="1" bestFit="1" customWidth="1"/>
    <col min="9" max="16384" width="9.140625" style="1"/>
  </cols>
  <sheetData>
    <row r="3" spans="2:11" ht="20.25" thickBot="1" x14ac:dyDescent="0.35">
      <c r="B3" s="66" t="s">
        <v>23</v>
      </c>
      <c r="C3" s="67"/>
      <c r="D3" s="67"/>
      <c r="E3" s="67"/>
      <c r="F3" s="67"/>
    </row>
    <row r="4" spans="2:11" ht="47.25" customHeight="1" thickBot="1" x14ac:dyDescent="0.3">
      <c r="B4" s="68" t="s">
        <v>18</v>
      </c>
      <c r="C4" s="69"/>
      <c r="D4" s="98" t="s">
        <v>24</v>
      </c>
      <c r="E4" s="69"/>
      <c r="F4" s="71">
        <f>Kostnadsberäkning!I55</f>
        <v>0</v>
      </c>
      <c r="G4" s="70"/>
    </row>
    <row r="5" spans="2:11" x14ac:dyDescent="0.25">
      <c r="B5" s="22"/>
      <c r="C5" s="22"/>
      <c r="D5" s="99"/>
      <c r="E5" s="22"/>
      <c r="F5" s="23"/>
    </row>
    <row r="6" spans="2:11" ht="21" x14ac:dyDescent="0.25">
      <c r="B6" s="28" t="s">
        <v>41</v>
      </c>
      <c r="C6" s="22"/>
      <c r="D6" s="100" t="s">
        <v>44</v>
      </c>
      <c r="E6" s="24"/>
      <c r="F6" s="61">
        <f>Kostnadsberäkning!B4+Kostnadsberäkning!D4+'Kostnader &amp; intäkter'!D19</f>
        <v>0</v>
      </c>
      <c r="K6" s="30"/>
    </row>
    <row r="7" spans="2:11" x14ac:dyDescent="0.25">
      <c r="B7" s="22"/>
      <c r="C7" s="22"/>
      <c r="D7" s="100"/>
      <c r="E7" s="22"/>
      <c r="F7" s="22"/>
      <c r="K7" s="30"/>
    </row>
    <row r="8" spans="2:11" ht="21" x14ac:dyDescent="0.35">
      <c r="B8" s="28" t="s">
        <v>42</v>
      </c>
      <c r="C8" s="22"/>
      <c r="D8" s="100" t="s">
        <v>45</v>
      </c>
      <c r="E8" s="22"/>
      <c r="F8" s="62">
        <f>'Kostnader &amp; intäkter'!D17*'Kostnader &amp; intäkter'!D15-('Kostnader &amp; intäkter'!D17-('Kostnader &amp; intäkter'!D22-'Kostnader &amp; intäkter'!D24))*'Kostnader &amp; intäkter'!D15</f>
        <v>0</v>
      </c>
      <c r="K8" s="30"/>
    </row>
    <row r="9" spans="2:11" x14ac:dyDescent="0.25">
      <c r="B9" s="22"/>
      <c r="C9" s="22"/>
      <c r="D9" s="100"/>
      <c r="E9" s="22"/>
      <c r="F9" s="22"/>
      <c r="K9" s="30"/>
    </row>
    <row r="10" spans="2:11" ht="21" x14ac:dyDescent="0.35">
      <c r="B10" s="28" t="s">
        <v>43</v>
      </c>
      <c r="C10" s="22"/>
      <c r="D10" s="100" t="s">
        <v>45</v>
      </c>
      <c r="E10" s="22"/>
      <c r="F10" s="62">
        <f>'Kostnader &amp; intäkter'!D24*('Kostnader &amp; intäkter'!D26+'Kostnader &amp; intäkter'!D28)</f>
        <v>0</v>
      </c>
      <c r="K10" s="30"/>
    </row>
    <row r="11" spans="2:11" x14ac:dyDescent="0.25">
      <c r="B11" s="22"/>
      <c r="C11" s="22"/>
      <c r="D11" s="100"/>
      <c r="E11" s="22"/>
      <c r="F11" s="22"/>
      <c r="K11" s="30"/>
    </row>
    <row r="12" spans="2:11" ht="21" customHeight="1" x14ac:dyDescent="0.25">
      <c r="B12" s="53" t="s">
        <v>28</v>
      </c>
      <c r="C12" s="29"/>
      <c r="D12" s="101" t="s">
        <v>45</v>
      </c>
      <c r="E12" s="22"/>
      <c r="F12" s="63">
        <f>-F6+F8+F10</f>
        <v>0</v>
      </c>
      <c r="K12" s="30"/>
    </row>
    <row r="13" spans="2:11" x14ac:dyDescent="0.25">
      <c r="B13" s="22"/>
      <c r="C13" s="22"/>
      <c r="D13" s="100"/>
      <c r="E13" s="22"/>
      <c r="F13" s="22"/>
      <c r="K13" s="30"/>
    </row>
    <row r="14" spans="2:11" ht="15.75" thickBot="1" x14ac:dyDescent="0.3">
      <c r="B14" s="69"/>
      <c r="C14" s="69"/>
      <c r="D14" s="102"/>
      <c r="E14" s="69"/>
      <c r="F14" s="69"/>
      <c r="K14" s="30"/>
    </row>
    <row r="15" spans="2:11" x14ac:dyDescent="0.25">
      <c r="B15" s="22"/>
      <c r="C15" s="22"/>
      <c r="D15" s="100"/>
      <c r="E15" s="22"/>
      <c r="F15" s="22"/>
      <c r="K15" s="30"/>
    </row>
    <row r="16" spans="2:11" ht="21" x14ac:dyDescent="0.35">
      <c r="B16" s="28" t="s">
        <v>46</v>
      </c>
      <c r="C16" s="22"/>
      <c r="D16" s="100" t="s">
        <v>44</v>
      </c>
      <c r="E16" s="22"/>
      <c r="F16" s="64">
        <f>'Kostnader &amp; intäkter'!D19</f>
        <v>0</v>
      </c>
      <c r="K16" s="30"/>
    </row>
    <row r="17" spans="2:11" x14ac:dyDescent="0.25">
      <c r="B17" s="22"/>
      <c r="C17" s="22"/>
      <c r="D17" s="100"/>
      <c r="E17" s="22"/>
      <c r="F17" s="22"/>
      <c r="K17" s="30"/>
    </row>
    <row r="18" spans="2:11" ht="21" x14ac:dyDescent="0.35">
      <c r="B18" s="28" t="s">
        <v>26</v>
      </c>
      <c r="C18" s="22"/>
      <c r="D18" s="100" t="s">
        <v>45</v>
      </c>
      <c r="E18" s="22"/>
      <c r="F18" s="65">
        <f>'Kostnader &amp; intäkter'!D17*'Kostnader &amp; intäkter'!D15-('Kostnader &amp; intäkter'!D17-('Kostnader &amp; intäkter'!D22-'Kostnader &amp; intäkter'!D24))*'Kostnader &amp; intäkter'!D15</f>
        <v>0</v>
      </c>
      <c r="K18" s="30"/>
    </row>
    <row r="19" spans="2:11" x14ac:dyDescent="0.25">
      <c r="B19" s="22"/>
      <c r="C19" s="22"/>
      <c r="D19" s="100"/>
      <c r="E19" s="22"/>
      <c r="F19" s="22"/>
      <c r="K19" s="30"/>
    </row>
    <row r="20" spans="2:11" ht="21" x14ac:dyDescent="0.35">
      <c r="B20" s="28" t="s">
        <v>27</v>
      </c>
      <c r="C20" s="22"/>
      <c r="D20" s="100" t="s">
        <v>45</v>
      </c>
      <c r="E20" s="22"/>
      <c r="F20" s="65">
        <f>'Kostnader &amp; intäkter'!D24*('Kostnader &amp; intäkter'!D26+'Kostnader &amp; intäkter'!D28)</f>
        <v>0</v>
      </c>
      <c r="K20" s="30"/>
    </row>
    <row r="21" spans="2:11" ht="15.75" thickBot="1" x14ac:dyDescent="0.3">
      <c r="B21" s="22"/>
      <c r="C21" s="22"/>
      <c r="D21" s="100"/>
      <c r="E21" s="22"/>
      <c r="F21" s="22"/>
      <c r="K21" s="30"/>
    </row>
    <row r="22" spans="2:11" ht="27" thickBot="1" x14ac:dyDescent="0.45">
      <c r="B22" s="60" t="s">
        <v>28</v>
      </c>
      <c r="C22" s="29"/>
      <c r="D22" s="101" t="s">
        <v>45</v>
      </c>
      <c r="E22" s="22"/>
      <c r="F22" s="72">
        <f>-F16+F18+F20</f>
        <v>0</v>
      </c>
      <c r="K22" s="30"/>
    </row>
    <row r="23" spans="2:11" x14ac:dyDescent="0.25">
      <c r="B23" s="26"/>
      <c r="C23" s="26"/>
      <c r="D23" s="25"/>
      <c r="E23" s="27"/>
      <c r="F23" s="26"/>
      <c r="K23" s="30"/>
    </row>
    <row r="24" spans="2:11" ht="2.25" customHeight="1" x14ac:dyDescent="0.25">
      <c r="B24" s="95"/>
      <c r="C24" s="95"/>
      <c r="D24" s="95"/>
      <c r="E24" s="95"/>
      <c r="F24" s="95"/>
      <c r="K24" s="30"/>
    </row>
    <row r="25" spans="2:11" ht="17.25" x14ac:dyDescent="0.3">
      <c r="B25" s="96"/>
      <c r="C25" s="96"/>
      <c r="D25" s="97" t="s">
        <v>40</v>
      </c>
      <c r="E25" s="96"/>
      <c r="F25" s="96"/>
      <c r="K25" s="30"/>
    </row>
    <row r="26" spans="2:11" x14ac:dyDescent="0.25">
      <c r="B26" s="96"/>
      <c r="C26" s="96"/>
      <c r="D26" s="96"/>
      <c r="E26" s="96"/>
      <c r="F26" s="96"/>
      <c r="K26" s="30"/>
    </row>
    <row r="27" spans="2:11" x14ac:dyDescent="0.25">
      <c r="B27" s="96"/>
      <c r="C27" s="96"/>
      <c r="D27" s="96"/>
      <c r="E27" s="96"/>
      <c r="F27" s="96"/>
      <c r="K27" s="30"/>
    </row>
    <row r="28" spans="2:11" x14ac:dyDescent="0.25">
      <c r="B28" s="96"/>
      <c r="C28" s="96"/>
      <c r="D28" s="96"/>
      <c r="E28" s="96"/>
      <c r="F28" s="96"/>
      <c r="K28" s="30"/>
    </row>
    <row r="29" spans="2:11" x14ac:dyDescent="0.25">
      <c r="B29" s="96"/>
      <c r="C29" s="96"/>
      <c r="D29" s="96"/>
      <c r="E29" s="96"/>
      <c r="F29" s="96"/>
      <c r="K29" s="30"/>
    </row>
    <row r="30" spans="2:11" x14ac:dyDescent="0.25">
      <c r="B30" s="96"/>
      <c r="C30" s="96"/>
      <c r="D30" s="96"/>
      <c r="E30" s="96"/>
      <c r="F30" s="96"/>
      <c r="K30" s="30"/>
    </row>
    <row r="31" spans="2:11" ht="19.5" customHeight="1" x14ac:dyDescent="0.25">
      <c r="B31" s="96"/>
      <c r="C31" s="96"/>
      <c r="D31" s="96"/>
      <c r="E31" s="96"/>
      <c r="F31" s="96"/>
      <c r="K31" s="30"/>
    </row>
    <row r="32" spans="2:11" ht="0.75" customHeight="1" x14ac:dyDescent="0.25">
      <c r="B32" s="96"/>
      <c r="C32" s="96"/>
      <c r="D32" s="96"/>
      <c r="E32" s="96"/>
      <c r="F32" s="96"/>
      <c r="K32" s="30"/>
    </row>
    <row r="33" spans="2:11" x14ac:dyDescent="0.25">
      <c r="B33" s="73"/>
      <c r="C33" s="74"/>
      <c r="D33" s="74"/>
      <c r="E33" s="74"/>
      <c r="F33" s="75"/>
      <c r="K33" s="30"/>
    </row>
    <row r="34" spans="2:11" x14ac:dyDescent="0.25">
      <c r="B34" s="76"/>
      <c r="C34" s="22"/>
      <c r="D34" s="22"/>
      <c r="E34" s="22"/>
      <c r="F34" s="77"/>
      <c r="K34" s="30"/>
    </row>
    <row r="35" spans="2:11" x14ac:dyDescent="0.25">
      <c r="B35" s="76"/>
      <c r="C35" s="22"/>
      <c r="D35" s="22"/>
      <c r="E35" s="22"/>
      <c r="F35" s="77"/>
      <c r="K35" s="30"/>
    </row>
    <row r="36" spans="2:11" x14ac:dyDescent="0.25">
      <c r="B36" s="76"/>
      <c r="C36" s="22"/>
      <c r="D36" s="22"/>
      <c r="E36" s="22"/>
      <c r="F36" s="77"/>
      <c r="K36" s="30"/>
    </row>
    <row r="37" spans="2:11" x14ac:dyDescent="0.25">
      <c r="B37" s="78"/>
      <c r="C37" s="79"/>
      <c r="D37" s="79"/>
      <c r="E37" s="79"/>
      <c r="F37" s="80"/>
      <c r="K37" s="30"/>
    </row>
    <row r="38" spans="2:11" x14ac:dyDescent="0.25">
      <c r="K38" s="30"/>
    </row>
    <row r="39" spans="2:11" x14ac:dyDescent="0.25">
      <c r="K39" s="30"/>
    </row>
    <row r="40" spans="2:11" x14ac:dyDescent="0.25">
      <c r="D40" s="30"/>
      <c r="K40" s="30"/>
    </row>
    <row r="41" spans="2:11" x14ac:dyDescent="0.25">
      <c r="D41" s="30"/>
      <c r="E41" s="30"/>
      <c r="K41" s="30"/>
    </row>
    <row r="42" spans="2:11" x14ac:dyDescent="0.25">
      <c r="K42" s="30"/>
    </row>
    <row r="43" spans="2:11" x14ac:dyDescent="0.25">
      <c r="K43" s="30"/>
    </row>
    <row r="44" spans="2:11" x14ac:dyDescent="0.25">
      <c r="K44" s="30"/>
    </row>
    <row r="45" spans="2:11" x14ac:dyDescent="0.25">
      <c r="K45" s="30"/>
    </row>
  </sheetData>
  <sheetProtection algorithmName="SHA-512" hashValue="JB/R4+SrgXRHm1Wp2F6f/VSFwurDSRHXm7e8ulSK727tIpv63wTGsqzUiPQr+dQ4HUja2HGj4R0xXtVe46marg==" saltValue="NYoHr9a6K+6wTLCz5M23pQ==" spinCount="100000" sheet="1" objects="1" scenarios="1"/>
  <conditionalFormatting sqref="F12">
    <cfRule type="cellIs" dxfId="3" priority="3" operator="lessThan">
      <formula>0</formula>
    </cfRule>
    <cfRule type="cellIs" dxfId="2" priority="4" operator="greaterThan">
      <formula>0</formula>
    </cfRule>
  </conditionalFormatting>
  <conditionalFormatting sqref="F22">
    <cfRule type="cellIs" dxfId="1" priority="1" operator="lessThan">
      <formula>0</formula>
    </cfRule>
    <cfRule type="cellIs" dxfId="0" priority="2" operator="greaterThan">
      <formula>0</formula>
    </cfRule>
  </conditionalFormatting>
  <pageMargins left="0.7" right="0.7" top="0.75" bottom="0.75" header="0.3" footer="0.3"/>
  <pageSetup paperSize="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D261-598E-40C7-94C0-6CBD6D402682}">
  <dimension ref="A1:J60"/>
  <sheetViews>
    <sheetView workbookViewId="0">
      <pane ySplit="3" topLeftCell="A18" activePane="bottomLeft" state="frozen"/>
      <selection pane="bottomLeft" activeCell="I54" sqref="I54"/>
    </sheetView>
  </sheetViews>
  <sheetFormatPr defaultRowHeight="15" x14ac:dyDescent="0.25"/>
  <cols>
    <col min="1" max="1" width="9" bestFit="1" customWidth="1"/>
    <col min="2" max="2" width="13.140625" customWidth="1"/>
    <col min="3" max="3" width="13.7109375" bestFit="1" customWidth="1"/>
    <col min="4" max="4" width="10.85546875" customWidth="1"/>
    <col min="5" max="5" width="13.28515625" customWidth="1"/>
    <col min="6" max="6" width="12.42578125" customWidth="1"/>
    <col min="7" max="7" width="12.7109375" bestFit="1" customWidth="1"/>
    <col min="8" max="8" width="12.7109375" customWidth="1"/>
    <col min="9" max="9" width="16.7109375" bestFit="1" customWidth="1"/>
    <col min="10" max="10" width="7.42578125" customWidth="1"/>
    <col min="11" max="11" width="18.5703125" customWidth="1"/>
  </cols>
  <sheetData>
    <row r="1" spans="1:10" ht="23.25" x14ac:dyDescent="0.35">
      <c r="A1" s="108" t="s">
        <v>33</v>
      </c>
      <c r="B1" s="108"/>
      <c r="C1" s="108"/>
      <c r="D1" s="108"/>
      <c r="E1" s="108"/>
      <c r="F1" s="108"/>
      <c r="G1" s="108"/>
      <c r="H1" s="37"/>
      <c r="I1" s="37"/>
    </row>
    <row r="3" spans="1:10" ht="30" x14ac:dyDescent="0.25">
      <c r="A3" s="36" t="s">
        <v>29</v>
      </c>
      <c r="B3" s="32" t="s">
        <v>30</v>
      </c>
      <c r="C3" s="32" t="s">
        <v>21</v>
      </c>
      <c r="D3" s="32" t="s">
        <v>31</v>
      </c>
      <c r="E3" s="32" t="s">
        <v>32</v>
      </c>
      <c r="F3" s="32" t="s">
        <v>34</v>
      </c>
      <c r="G3" s="32" t="s">
        <v>28</v>
      </c>
      <c r="H3" s="32"/>
      <c r="I3" s="38" t="s">
        <v>18</v>
      </c>
      <c r="J3" s="38" t="s">
        <v>38</v>
      </c>
    </row>
    <row r="4" spans="1:10" x14ac:dyDescent="0.25">
      <c r="A4" s="1">
        <v>1</v>
      </c>
      <c r="B4" s="33">
        <f>IF($A4&lt;='Kostnader &amp; intäkter'!$D$11,'Kostnader &amp; intäkter'!$D$9/'Kostnader &amp; intäkter'!$D$11,0)</f>
        <v>0</v>
      </c>
      <c r="C4" s="33">
        <f>'Kostnader &amp; intäkter'!$D$9</f>
        <v>0</v>
      </c>
      <c r="D4" s="33">
        <f>IF($A4&lt;='Kostnader &amp; intäkter'!$D$11,C4*'Kostnader &amp; intäkter'!$D$13,0)</f>
        <v>0</v>
      </c>
      <c r="E4" s="33">
        <f>IF($A4&lt;='Kostnader &amp; intäkter'!$D$11,('Kostnader &amp; intäkter'!$D$7-'Kostnader &amp; intäkter'!$D$9)/'Kostnader &amp; intäkter'!$D$11,0)</f>
        <v>0</v>
      </c>
      <c r="F4" s="34" t="str">
        <f>IF($A4&lt;='Kostnader &amp; intäkter'!$D$34,B4+D4+'Kostnader &amp; intäkter'!$D$19,"")</f>
        <v/>
      </c>
      <c r="G4" s="34" t="str">
        <f>IF($A4&lt;='Kostnader &amp; intäkter'!$D$34,-F4+Resultat!$F$8+Resultat!$F$10,"")</f>
        <v/>
      </c>
      <c r="H4" s="34">
        <f>(Resultat!$F$8+Resultat!$F$10)*A4</f>
        <v>0</v>
      </c>
      <c r="I4" s="34">
        <f>IF((H4+'Kostnader &amp; intäkter'!D31)&gt;=$B$59,A4,"")</f>
        <v>1</v>
      </c>
      <c r="J4">
        <f>IF(G4&gt;=0,A4,"")</f>
        <v>1</v>
      </c>
    </row>
    <row r="5" spans="1:10" x14ac:dyDescent="0.25">
      <c r="A5" s="1">
        <v>2</v>
      </c>
      <c r="B5" s="33">
        <f>IF($A5&lt;='Kostnader &amp; intäkter'!$D$11,'Kostnader &amp; intäkter'!$D$9/'Kostnader &amp; intäkter'!$D$11,0)</f>
        <v>0</v>
      </c>
      <c r="C5" s="33">
        <f>IF(ISNUMBER(B4),C4-B4,0)</f>
        <v>0</v>
      </c>
      <c r="D5" s="33">
        <f>IF($A5&lt;='Kostnader &amp; intäkter'!$D$11,C5*'Kostnader &amp; intäkter'!$D$13,0)</f>
        <v>0</v>
      </c>
      <c r="E5" s="33">
        <f>IF($A5&lt;='Kostnader &amp; intäkter'!$D$11,('Kostnader &amp; intäkter'!$D$7-'Kostnader &amp; intäkter'!$D$9)/'Kostnader &amp; intäkter'!$D$11,0)</f>
        <v>0</v>
      </c>
      <c r="F5" s="34" t="str">
        <f>IF($A5&lt;='Kostnader &amp; intäkter'!$D$34,B5+D5+'Kostnader &amp; intäkter'!$D$19,"")</f>
        <v/>
      </c>
      <c r="G5" s="34" t="str">
        <f>IF($A5&lt;='Kostnader &amp; intäkter'!$D$34,-F5+Resultat!$F$8+Resultat!$F$10,"")</f>
        <v/>
      </c>
      <c r="H5" s="34">
        <f>(Resultat!$F$8+Resultat!$F$10)*A5</f>
        <v>0</v>
      </c>
      <c r="I5" s="34">
        <f>IF((H5+'Kostnader &amp; intäkter'!D31)&gt;=$B$59,A5,"")</f>
        <v>2</v>
      </c>
      <c r="J5">
        <f t="shared" ref="J5:J54" si="0">IF(G5&gt;=0,A5,"")</f>
        <v>2</v>
      </c>
    </row>
    <row r="6" spans="1:10" x14ac:dyDescent="0.25">
      <c r="A6" s="1">
        <v>3</v>
      </c>
      <c r="B6" s="33">
        <f>IF($A6&lt;='Kostnader &amp; intäkter'!$D$11,'Kostnader &amp; intäkter'!$D$9/'Kostnader &amp; intäkter'!$D$11,0)</f>
        <v>0</v>
      </c>
      <c r="C6" s="33">
        <f t="shared" ref="C6:C53" si="1">IF(ISNUMBER(B5),C5-B5,0)</f>
        <v>0</v>
      </c>
      <c r="D6" s="33">
        <f>IF($A6&lt;='Kostnader &amp; intäkter'!$D$11,C6*'Kostnader &amp; intäkter'!$D$13,0)</f>
        <v>0</v>
      </c>
      <c r="E6" s="33">
        <f>IF($A6&lt;='Kostnader &amp; intäkter'!$D$11,('Kostnader &amp; intäkter'!$D$7-'Kostnader &amp; intäkter'!$D$9)/'Kostnader &amp; intäkter'!$D$11,0)</f>
        <v>0</v>
      </c>
      <c r="F6" s="34" t="str">
        <f>IF($A6&lt;='Kostnader &amp; intäkter'!$D$34,B6+D6+'Kostnader &amp; intäkter'!$D$19,"")</f>
        <v/>
      </c>
      <c r="G6" s="34" t="str">
        <f>IF($A6&lt;='Kostnader &amp; intäkter'!$D$34,-F6+Resultat!$F$8+Resultat!$F$10,"")</f>
        <v/>
      </c>
      <c r="H6" s="34">
        <f>(Resultat!$F$8+Resultat!$F$10)*A6</f>
        <v>0</v>
      </c>
      <c r="I6" s="34">
        <f>IF((H6+'Kostnader &amp; intäkter'!D31)&gt;=$B$59,A6,"")</f>
        <v>3</v>
      </c>
      <c r="J6">
        <f t="shared" si="0"/>
        <v>3</v>
      </c>
    </row>
    <row r="7" spans="1:10" x14ac:dyDescent="0.25">
      <c r="A7" s="1">
        <v>4</v>
      </c>
      <c r="B7" s="33">
        <f>IF($A7&lt;='Kostnader &amp; intäkter'!$D$11,'Kostnader &amp; intäkter'!$D$9/'Kostnader &amp; intäkter'!$D$11,0)</f>
        <v>0</v>
      </c>
      <c r="C7" s="33">
        <f t="shared" si="1"/>
        <v>0</v>
      </c>
      <c r="D7" s="33">
        <f>IF($A7&lt;='Kostnader &amp; intäkter'!$D$11,C7*'Kostnader &amp; intäkter'!$D$13,0)</f>
        <v>0</v>
      </c>
      <c r="E7" s="33">
        <f>IF($A7&lt;='Kostnader &amp; intäkter'!$D$11,('Kostnader &amp; intäkter'!$D$7-'Kostnader &amp; intäkter'!$D$9)/'Kostnader &amp; intäkter'!$D$11,0)</f>
        <v>0</v>
      </c>
      <c r="F7" s="34" t="str">
        <f>IF($A7&lt;='Kostnader &amp; intäkter'!$D$34,B7+D7+'Kostnader &amp; intäkter'!$D$19,"")</f>
        <v/>
      </c>
      <c r="G7" s="34" t="str">
        <f>IF($A7&lt;='Kostnader &amp; intäkter'!$D$34,-F7+Resultat!$F$8+Resultat!$F$10,"")</f>
        <v/>
      </c>
      <c r="H7" s="34">
        <f>(Resultat!$F$8+Resultat!$F$10)*A7</f>
        <v>0</v>
      </c>
      <c r="I7" s="34">
        <f>IF((H7+'Kostnader &amp; intäkter'!D31)&gt;=$B$59,A7,"")</f>
        <v>4</v>
      </c>
      <c r="J7">
        <f t="shared" si="0"/>
        <v>4</v>
      </c>
    </row>
    <row r="8" spans="1:10" x14ac:dyDescent="0.25">
      <c r="A8" s="1">
        <v>5</v>
      </c>
      <c r="B8" s="33">
        <f>IF($A8&lt;='Kostnader &amp; intäkter'!$D$11,'Kostnader &amp; intäkter'!$D$9/'Kostnader &amp; intäkter'!$D$11,0)</f>
        <v>0</v>
      </c>
      <c r="C8" s="33">
        <f t="shared" si="1"/>
        <v>0</v>
      </c>
      <c r="D8" s="33">
        <f>IF($A8&lt;='Kostnader &amp; intäkter'!$D$11,C8*'Kostnader &amp; intäkter'!$D$13,0)</f>
        <v>0</v>
      </c>
      <c r="E8" s="33">
        <f>IF($A8&lt;='Kostnader &amp; intäkter'!$D$11,('Kostnader &amp; intäkter'!$D$7-'Kostnader &amp; intäkter'!$D$9)/'Kostnader &amp; intäkter'!$D$11,0)</f>
        <v>0</v>
      </c>
      <c r="F8" s="34" t="str">
        <f>IF($A8&lt;='Kostnader &amp; intäkter'!$D$34,B8+D8+'Kostnader &amp; intäkter'!$D$19,"")</f>
        <v/>
      </c>
      <c r="G8" s="34" t="str">
        <f>IF($A8&lt;='Kostnader &amp; intäkter'!$D$34,-F8+Resultat!$F$8+Resultat!$F$10,"")</f>
        <v/>
      </c>
      <c r="H8" s="34">
        <f>(Resultat!$F$8+Resultat!$F$10)*A8</f>
        <v>0</v>
      </c>
      <c r="I8" s="34">
        <f>IF((H8+'Kostnader &amp; intäkter'!D31)&gt;=$B$59,A8,"")</f>
        <v>5</v>
      </c>
      <c r="J8">
        <f t="shared" si="0"/>
        <v>5</v>
      </c>
    </row>
    <row r="9" spans="1:10" x14ac:dyDescent="0.25">
      <c r="A9" s="1">
        <v>6</v>
      </c>
      <c r="B9" s="33">
        <f>IF($A9&lt;='Kostnader &amp; intäkter'!$D$11,'Kostnader &amp; intäkter'!$D$9/'Kostnader &amp; intäkter'!$D$11,0)</f>
        <v>0</v>
      </c>
      <c r="C9" s="33">
        <f t="shared" si="1"/>
        <v>0</v>
      </c>
      <c r="D9" s="33">
        <f>IF($A9&lt;='Kostnader &amp; intäkter'!$D$11,C9*'Kostnader &amp; intäkter'!$D$13,0)</f>
        <v>0</v>
      </c>
      <c r="E9" s="33">
        <f>IF($A9&lt;='Kostnader &amp; intäkter'!$D$11,('Kostnader &amp; intäkter'!$D$7-'Kostnader &amp; intäkter'!$D$9)/'Kostnader &amp; intäkter'!$D$11,0)</f>
        <v>0</v>
      </c>
      <c r="F9" s="34" t="str">
        <f>IF($A9&lt;='Kostnader &amp; intäkter'!$D$34,B9+D9+'Kostnader &amp; intäkter'!$D$19,"")</f>
        <v/>
      </c>
      <c r="G9" s="34" t="str">
        <f>IF($A9&lt;='Kostnader &amp; intäkter'!$D$34,-F9+Resultat!$F$8+Resultat!$F$10,"")</f>
        <v/>
      </c>
      <c r="H9" s="34">
        <f>(Resultat!$F$8+Resultat!$F$10)*A9</f>
        <v>0</v>
      </c>
      <c r="I9" s="34">
        <f>IF((H9+'Kostnader &amp; intäkter'!D31)&gt;=$B$59,A9,"")</f>
        <v>6</v>
      </c>
      <c r="J9">
        <f t="shared" si="0"/>
        <v>6</v>
      </c>
    </row>
    <row r="10" spans="1:10" x14ac:dyDescent="0.25">
      <c r="A10" s="1">
        <v>7</v>
      </c>
      <c r="B10" s="33">
        <f>IF($A10&lt;='Kostnader &amp; intäkter'!$D$11,'Kostnader &amp; intäkter'!$D$9/'Kostnader &amp; intäkter'!$D$11,0)</f>
        <v>0</v>
      </c>
      <c r="C10" s="33">
        <f t="shared" si="1"/>
        <v>0</v>
      </c>
      <c r="D10" s="33">
        <f>IF($A10&lt;='Kostnader &amp; intäkter'!$D$11,C10*'Kostnader &amp; intäkter'!$D$13,0)</f>
        <v>0</v>
      </c>
      <c r="E10" s="33">
        <f>IF($A10&lt;='Kostnader &amp; intäkter'!$D$11,('Kostnader &amp; intäkter'!$D$7-'Kostnader &amp; intäkter'!$D$9)/'Kostnader &amp; intäkter'!$D$11,0)</f>
        <v>0</v>
      </c>
      <c r="F10" s="34" t="str">
        <f>IF($A10&lt;='Kostnader &amp; intäkter'!$D$34,B10+D10+'Kostnader &amp; intäkter'!$D$19,"")</f>
        <v/>
      </c>
      <c r="G10" s="34" t="str">
        <f>IF($A10&lt;='Kostnader &amp; intäkter'!$D$34,-F10+Resultat!$F$8+Resultat!$F$10,"")</f>
        <v/>
      </c>
      <c r="H10" s="34">
        <f>(Resultat!$F$8+Resultat!$F$10)*A10</f>
        <v>0</v>
      </c>
      <c r="I10" s="34">
        <f>IF((H10+'Kostnader &amp; intäkter'!D31)&gt;=$B$59,A10,"")</f>
        <v>7</v>
      </c>
      <c r="J10">
        <f t="shared" si="0"/>
        <v>7</v>
      </c>
    </row>
    <row r="11" spans="1:10" x14ac:dyDescent="0.25">
      <c r="A11" s="1">
        <v>8</v>
      </c>
      <c r="B11" s="33">
        <f>IF($A11&lt;='Kostnader &amp; intäkter'!$D$11,'Kostnader &amp; intäkter'!$D$9/'Kostnader &amp; intäkter'!$D$11,0)</f>
        <v>0</v>
      </c>
      <c r="C11" s="33">
        <f t="shared" si="1"/>
        <v>0</v>
      </c>
      <c r="D11" s="33">
        <f>IF($A11&lt;='Kostnader &amp; intäkter'!$D$11,C11*'Kostnader &amp; intäkter'!$D$13,0)</f>
        <v>0</v>
      </c>
      <c r="E11" s="33">
        <f>IF($A11&lt;='Kostnader &amp; intäkter'!$D$11,('Kostnader &amp; intäkter'!$D$7-'Kostnader &amp; intäkter'!$D$9)/'Kostnader &amp; intäkter'!$D$11,0)</f>
        <v>0</v>
      </c>
      <c r="F11" s="34" t="str">
        <f>IF($A11&lt;='Kostnader &amp; intäkter'!$D$34,B11+D11+'Kostnader &amp; intäkter'!$D$19,"")</f>
        <v/>
      </c>
      <c r="G11" s="34" t="str">
        <f>IF($A11&lt;='Kostnader &amp; intäkter'!$D$34,-F11+Resultat!$F$8+Resultat!$F$10,"")</f>
        <v/>
      </c>
      <c r="H11" s="34">
        <f>(Resultat!$F$8+Resultat!$F$10)*A11</f>
        <v>0</v>
      </c>
      <c r="I11" s="34">
        <f>IF((H11+'Kostnader &amp; intäkter'!D31)&gt;=$B$59,A11,"")</f>
        <v>8</v>
      </c>
      <c r="J11">
        <f t="shared" si="0"/>
        <v>8</v>
      </c>
    </row>
    <row r="12" spans="1:10" x14ac:dyDescent="0.25">
      <c r="A12" s="1">
        <v>9</v>
      </c>
      <c r="B12" s="33">
        <f>IF($A12&lt;='Kostnader &amp; intäkter'!$D$11,'Kostnader &amp; intäkter'!$D$9/'Kostnader &amp; intäkter'!$D$11,0)</f>
        <v>0</v>
      </c>
      <c r="C12" s="33">
        <f t="shared" si="1"/>
        <v>0</v>
      </c>
      <c r="D12" s="33">
        <f>IF($A12&lt;='Kostnader &amp; intäkter'!$D$11,C12*'Kostnader &amp; intäkter'!$D$13,0)</f>
        <v>0</v>
      </c>
      <c r="E12" s="33">
        <f>IF($A12&lt;='Kostnader &amp; intäkter'!$D$11,('Kostnader &amp; intäkter'!$D$7-'Kostnader &amp; intäkter'!$D$9)/'Kostnader &amp; intäkter'!$D$11,0)</f>
        <v>0</v>
      </c>
      <c r="F12" s="34" t="str">
        <f>IF($A12&lt;='Kostnader &amp; intäkter'!$D$34,B12+D12+'Kostnader &amp; intäkter'!$D$19,"")</f>
        <v/>
      </c>
      <c r="G12" s="34" t="str">
        <f>IF($A12&lt;='Kostnader &amp; intäkter'!$D$34,-F12+Resultat!$F$8+Resultat!$F$10,"")</f>
        <v/>
      </c>
      <c r="H12" s="34">
        <f>(Resultat!$F$8+Resultat!$F$10)*A12</f>
        <v>0</v>
      </c>
      <c r="I12" s="34">
        <f>IF((H12+'Kostnader &amp; intäkter'!D31)&gt;=$B$59,A12,"")</f>
        <v>9</v>
      </c>
      <c r="J12">
        <f t="shared" si="0"/>
        <v>9</v>
      </c>
    </row>
    <row r="13" spans="1:10" x14ac:dyDescent="0.25">
      <c r="A13" s="1">
        <v>10</v>
      </c>
      <c r="B13" s="33">
        <f>IF($A13&lt;='Kostnader &amp; intäkter'!$D$11,'Kostnader &amp; intäkter'!$D$9/'Kostnader &amp; intäkter'!$D$11,0)</f>
        <v>0</v>
      </c>
      <c r="C13" s="33">
        <f t="shared" si="1"/>
        <v>0</v>
      </c>
      <c r="D13" s="33">
        <f>IF($A13&lt;='Kostnader &amp; intäkter'!$D$11,C13*'Kostnader &amp; intäkter'!$D$13,0)</f>
        <v>0</v>
      </c>
      <c r="E13" s="33">
        <f>IF($A13&lt;='Kostnader &amp; intäkter'!$D$11,('Kostnader &amp; intäkter'!$D$7-'Kostnader &amp; intäkter'!$D$9)/'Kostnader &amp; intäkter'!$D$11,0)</f>
        <v>0</v>
      </c>
      <c r="F13" s="34" t="str">
        <f>IF($A13&lt;='Kostnader &amp; intäkter'!$D$34,B13+D13+'Kostnader &amp; intäkter'!$D$19,"")</f>
        <v/>
      </c>
      <c r="G13" s="34" t="str">
        <f>IF($A13&lt;='Kostnader &amp; intäkter'!$D$34,-F13+Resultat!$F$8+Resultat!$F$10,"")</f>
        <v/>
      </c>
      <c r="H13" s="34">
        <f>(Resultat!$F$8+Resultat!$F$10)*A13</f>
        <v>0</v>
      </c>
      <c r="I13" s="34">
        <f>IF((H13+'Kostnader &amp; intäkter'!D31)&gt;=$B$59,A13,"")</f>
        <v>10</v>
      </c>
      <c r="J13">
        <f t="shared" si="0"/>
        <v>10</v>
      </c>
    </row>
    <row r="14" spans="1:10" x14ac:dyDescent="0.25">
      <c r="A14" s="1">
        <v>11</v>
      </c>
      <c r="B14" s="33">
        <f>IF($A14&lt;='Kostnader &amp; intäkter'!$D$11,'Kostnader &amp; intäkter'!$D$9/'Kostnader &amp; intäkter'!$D$11,0)</f>
        <v>0</v>
      </c>
      <c r="C14" s="33">
        <f t="shared" si="1"/>
        <v>0</v>
      </c>
      <c r="D14" s="33">
        <f>IF($A14&lt;='Kostnader &amp; intäkter'!$D$11,C14*'Kostnader &amp; intäkter'!$D$13,0)</f>
        <v>0</v>
      </c>
      <c r="E14" s="33">
        <f>IF($A14&lt;='Kostnader &amp; intäkter'!$D$11,('Kostnader &amp; intäkter'!$D$7-'Kostnader &amp; intäkter'!$D$9)/'Kostnader &amp; intäkter'!$D$11,0)</f>
        <v>0</v>
      </c>
      <c r="F14" s="34" t="str">
        <f>IF($A14&lt;='Kostnader &amp; intäkter'!$D$34,B14+D14+'Kostnader &amp; intäkter'!$D$19,"")</f>
        <v/>
      </c>
      <c r="G14" s="34" t="str">
        <f>IF($A14&lt;='Kostnader &amp; intäkter'!$D$34,-F14+Resultat!$F$8+Resultat!$F$10,"")</f>
        <v/>
      </c>
      <c r="H14" s="34">
        <f>(Resultat!$F$8+Resultat!$F$10)*A14</f>
        <v>0</v>
      </c>
      <c r="I14" s="34">
        <f>IF((H14+'Kostnader &amp; intäkter'!D31)&gt;=$B$59,A14,"")</f>
        <v>11</v>
      </c>
      <c r="J14">
        <f t="shared" si="0"/>
        <v>11</v>
      </c>
    </row>
    <row r="15" spans="1:10" x14ac:dyDescent="0.25">
      <c r="A15" s="1">
        <v>12</v>
      </c>
      <c r="B15" s="33">
        <f>IF($A15&lt;='Kostnader &amp; intäkter'!$D$11,'Kostnader &amp; intäkter'!$D$9/'Kostnader &amp; intäkter'!$D$11,0)</f>
        <v>0</v>
      </c>
      <c r="C15" s="33">
        <f t="shared" si="1"/>
        <v>0</v>
      </c>
      <c r="D15" s="33">
        <f>IF($A15&lt;='Kostnader &amp; intäkter'!$D$11,C15*'Kostnader &amp; intäkter'!$D$13,0)</f>
        <v>0</v>
      </c>
      <c r="E15" s="33">
        <f>IF($A15&lt;='Kostnader &amp; intäkter'!$D$11,('Kostnader &amp; intäkter'!$D$7-'Kostnader &amp; intäkter'!$D$9)/'Kostnader &amp; intäkter'!$D$11,0)</f>
        <v>0</v>
      </c>
      <c r="F15" s="34" t="str">
        <f>IF($A15&lt;='Kostnader &amp; intäkter'!$D$34,B15+D15+'Kostnader &amp; intäkter'!$D$19,"")</f>
        <v/>
      </c>
      <c r="G15" s="34" t="str">
        <f>IF($A15&lt;='Kostnader &amp; intäkter'!$D$34,-F15+Resultat!$F$8+Resultat!$F$10,"")</f>
        <v/>
      </c>
      <c r="H15" s="34">
        <f>(Resultat!$F$8+Resultat!$F$10)*A15</f>
        <v>0</v>
      </c>
      <c r="I15" s="34">
        <f>IF((H15+'Kostnader &amp; intäkter'!D31)&gt;=$B$59,A15,"")</f>
        <v>12</v>
      </c>
      <c r="J15">
        <f t="shared" si="0"/>
        <v>12</v>
      </c>
    </row>
    <row r="16" spans="1:10" x14ac:dyDescent="0.25">
      <c r="A16" s="1">
        <v>13</v>
      </c>
      <c r="B16" s="33">
        <f>IF($A16&lt;='Kostnader &amp; intäkter'!$D$11,'Kostnader &amp; intäkter'!$D$9/'Kostnader &amp; intäkter'!$D$11,0)</f>
        <v>0</v>
      </c>
      <c r="C16" s="33">
        <f t="shared" si="1"/>
        <v>0</v>
      </c>
      <c r="D16" s="33">
        <f>IF($A16&lt;='Kostnader &amp; intäkter'!$D$11,C16*'Kostnader &amp; intäkter'!$D$13,0)</f>
        <v>0</v>
      </c>
      <c r="E16" s="33">
        <f>IF($A16&lt;='Kostnader &amp; intäkter'!$D$11,('Kostnader &amp; intäkter'!$D$7-'Kostnader &amp; intäkter'!$D$9)/'Kostnader &amp; intäkter'!$D$11,0)</f>
        <v>0</v>
      </c>
      <c r="F16" s="34" t="str">
        <f>IF($A16&lt;='Kostnader &amp; intäkter'!$D$34,B16+D16+'Kostnader &amp; intäkter'!$D$19,"")</f>
        <v/>
      </c>
      <c r="G16" s="34" t="str">
        <f>IF($A16&lt;='Kostnader &amp; intäkter'!$D$34,-F16+Resultat!$F$8+Resultat!$F$10,"")</f>
        <v/>
      </c>
      <c r="H16" s="34">
        <f>(Resultat!$F$8+Resultat!$F$10)*A16</f>
        <v>0</v>
      </c>
      <c r="I16" s="34">
        <f>IF((H16+'Kostnader &amp; intäkter'!D31)&gt;=$B$59,A16,"")</f>
        <v>13</v>
      </c>
      <c r="J16">
        <f t="shared" si="0"/>
        <v>13</v>
      </c>
    </row>
    <row r="17" spans="1:10" x14ac:dyDescent="0.25">
      <c r="A17" s="1">
        <v>14</v>
      </c>
      <c r="B17" s="33">
        <f>IF($A17&lt;='Kostnader &amp; intäkter'!$D$11,'Kostnader &amp; intäkter'!$D$9/'Kostnader &amp; intäkter'!$D$11,0)</f>
        <v>0</v>
      </c>
      <c r="C17" s="33">
        <f t="shared" si="1"/>
        <v>0</v>
      </c>
      <c r="D17" s="33">
        <f>IF($A17&lt;='Kostnader &amp; intäkter'!$D$11,C17*'Kostnader &amp; intäkter'!$D$13,0)</f>
        <v>0</v>
      </c>
      <c r="E17" s="33">
        <f>IF($A17&lt;='Kostnader &amp; intäkter'!$D$11,('Kostnader &amp; intäkter'!$D$7-'Kostnader &amp; intäkter'!$D$9)/'Kostnader &amp; intäkter'!$D$11,0)</f>
        <v>0</v>
      </c>
      <c r="F17" s="34" t="str">
        <f>IF($A17&lt;='Kostnader &amp; intäkter'!$D$34,B17+D17+'Kostnader &amp; intäkter'!$D$19,"")</f>
        <v/>
      </c>
      <c r="G17" s="34" t="str">
        <f>IF($A17&lt;='Kostnader &amp; intäkter'!$D$34,-F17+Resultat!$F$8+Resultat!$F$10,"")</f>
        <v/>
      </c>
      <c r="H17" s="34">
        <f>(Resultat!$F$8+Resultat!$F$10)*A17</f>
        <v>0</v>
      </c>
      <c r="I17" s="34">
        <f>IF((H17+'Kostnader &amp; intäkter'!D31)&gt;=$B$59,A17,"")</f>
        <v>14</v>
      </c>
      <c r="J17">
        <f t="shared" si="0"/>
        <v>14</v>
      </c>
    </row>
    <row r="18" spans="1:10" x14ac:dyDescent="0.25">
      <c r="A18" s="1">
        <v>15</v>
      </c>
      <c r="B18" s="33">
        <f>IF($A18&lt;='Kostnader &amp; intäkter'!$D$11,'Kostnader &amp; intäkter'!$D$9/'Kostnader &amp; intäkter'!$D$11,0)</f>
        <v>0</v>
      </c>
      <c r="C18" s="33">
        <f t="shared" si="1"/>
        <v>0</v>
      </c>
      <c r="D18" s="33">
        <f>IF($A18&lt;='Kostnader &amp; intäkter'!$D$11,C18*'Kostnader &amp; intäkter'!$D$13,0)</f>
        <v>0</v>
      </c>
      <c r="E18" s="33">
        <f>IF($A18&lt;='Kostnader &amp; intäkter'!$D$11,('Kostnader &amp; intäkter'!$D$7-'Kostnader &amp; intäkter'!$D$9)/'Kostnader &amp; intäkter'!$D$11,0)</f>
        <v>0</v>
      </c>
      <c r="F18" s="34" t="str">
        <f>IF($A18&lt;='Kostnader &amp; intäkter'!$D$34,B18+D18+'Kostnader &amp; intäkter'!$D$19,"")</f>
        <v/>
      </c>
      <c r="G18" s="34" t="str">
        <f>IF($A18&lt;='Kostnader &amp; intäkter'!$D$34,-F18+Resultat!$F$8+Resultat!$F$10,"")</f>
        <v/>
      </c>
      <c r="H18" s="34">
        <f>(Resultat!$F$8+Resultat!$F$10)*A18</f>
        <v>0</v>
      </c>
      <c r="I18" s="34">
        <f>IF((H18+'Kostnader &amp; intäkter'!D31)&gt;=$B$59,A18,"")</f>
        <v>15</v>
      </c>
      <c r="J18">
        <f t="shared" si="0"/>
        <v>15</v>
      </c>
    </row>
    <row r="19" spans="1:10" x14ac:dyDescent="0.25">
      <c r="A19" s="1">
        <v>16</v>
      </c>
      <c r="B19" s="33">
        <f>IF($A19&lt;='Kostnader &amp; intäkter'!$D$11,'Kostnader &amp; intäkter'!$D$9/'Kostnader &amp; intäkter'!$D$11,0)</f>
        <v>0</v>
      </c>
      <c r="C19" s="33">
        <f t="shared" si="1"/>
        <v>0</v>
      </c>
      <c r="D19" s="33">
        <f>IF($A19&lt;='Kostnader &amp; intäkter'!$D$11,C19*'Kostnader &amp; intäkter'!$D$13,0)</f>
        <v>0</v>
      </c>
      <c r="E19" s="33">
        <f>IF($A19&lt;='Kostnader &amp; intäkter'!$D$11,('Kostnader &amp; intäkter'!$D$7-'Kostnader &amp; intäkter'!$D$9)/'Kostnader &amp; intäkter'!$D$11,0)</f>
        <v>0</v>
      </c>
      <c r="F19" s="34" t="str">
        <f>IF($A19&lt;='Kostnader &amp; intäkter'!$D$34,B19+D19+'Kostnader &amp; intäkter'!$D$19,"")</f>
        <v/>
      </c>
      <c r="G19" s="34" t="str">
        <f>IF($A19&lt;='Kostnader &amp; intäkter'!$D$34,-F19+Resultat!$F$8+Resultat!$F$10,"")</f>
        <v/>
      </c>
      <c r="H19" s="34">
        <f>(Resultat!$F$8+Resultat!$F$10)*A19</f>
        <v>0</v>
      </c>
      <c r="I19" s="34">
        <f>IF((H19+'Kostnader &amp; intäkter'!D31)&gt;=$B$59,A19,"")</f>
        <v>16</v>
      </c>
      <c r="J19">
        <f t="shared" si="0"/>
        <v>16</v>
      </c>
    </row>
    <row r="20" spans="1:10" x14ac:dyDescent="0.25">
      <c r="A20" s="1">
        <v>17</v>
      </c>
      <c r="B20" s="33">
        <f>IF($A20&lt;='Kostnader &amp; intäkter'!$D$11,'Kostnader &amp; intäkter'!$D$9/'Kostnader &amp; intäkter'!$D$11,0)</f>
        <v>0</v>
      </c>
      <c r="C20" s="33">
        <f t="shared" si="1"/>
        <v>0</v>
      </c>
      <c r="D20" s="33">
        <f>IF($A20&lt;='Kostnader &amp; intäkter'!$D$11,C20*'Kostnader &amp; intäkter'!$D$13,0)</f>
        <v>0</v>
      </c>
      <c r="E20" s="33">
        <f>IF($A20&lt;='Kostnader &amp; intäkter'!$D$11,('Kostnader &amp; intäkter'!$D$7-'Kostnader &amp; intäkter'!$D$9)/'Kostnader &amp; intäkter'!$D$11,0)</f>
        <v>0</v>
      </c>
      <c r="F20" s="34" t="str">
        <f>IF($A20&lt;='Kostnader &amp; intäkter'!$D$34,B20+D20+'Kostnader &amp; intäkter'!$D$19,"")</f>
        <v/>
      </c>
      <c r="G20" s="34" t="str">
        <f>IF($A20&lt;='Kostnader &amp; intäkter'!$D$34,-F20+Resultat!$F$8+Resultat!$F$10,"")</f>
        <v/>
      </c>
      <c r="H20" s="34">
        <f>(Resultat!$F$8+Resultat!$F$10)*A20</f>
        <v>0</v>
      </c>
      <c r="I20" s="34">
        <f>IF((H20+'Kostnader &amp; intäkter'!D31)&gt;=$B$59,A20,"")</f>
        <v>17</v>
      </c>
      <c r="J20">
        <f t="shared" si="0"/>
        <v>17</v>
      </c>
    </row>
    <row r="21" spans="1:10" x14ac:dyDescent="0.25">
      <c r="A21" s="1">
        <v>18</v>
      </c>
      <c r="B21" s="33">
        <f>IF($A21&lt;='Kostnader &amp; intäkter'!$D$11,'Kostnader &amp; intäkter'!$D$9/'Kostnader &amp; intäkter'!$D$11,0)</f>
        <v>0</v>
      </c>
      <c r="C21" s="33">
        <f t="shared" si="1"/>
        <v>0</v>
      </c>
      <c r="D21" s="33">
        <f>IF($A21&lt;='Kostnader &amp; intäkter'!$D$11,C21*'Kostnader &amp; intäkter'!$D$13,0)</f>
        <v>0</v>
      </c>
      <c r="E21" s="33">
        <f>IF($A21&lt;='Kostnader &amp; intäkter'!$D$11,('Kostnader &amp; intäkter'!$D$7-'Kostnader &amp; intäkter'!$D$9)/'Kostnader &amp; intäkter'!$D$11,0)</f>
        <v>0</v>
      </c>
      <c r="F21" s="34" t="str">
        <f>IF($A21&lt;='Kostnader &amp; intäkter'!$D$34,B21+D21+'Kostnader &amp; intäkter'!$D$19,"")</f>
        <v/>
      </c>
      <c r="G21" s="34" t="str">
        <f>IF($A21&lt;='Kostnader &amp; intäkter'!$D$34,-F21+Resultat!$F$8+Resultat!$F$10,"")</f>
        <v/>
      </c>
      <c r="H21" s="34">
        <f>(Resultat!$F$8+Resultat!$F$10)*A21</f>
        <v>0</v>
      </c>
      <c r="I21" s="34">
        <f>IF((H21+'Kostnader &amp; intäkter'!D31)&gt;=$B$59,A21,"")</f>
        <v>18</v>
      </c>
      <c r="J21">
        <f t="shared" si="0"/>
        <v>18</v>
      </c>
    </row>
    <row r="22" spans="1:10" x14ac:dyDescent="0.25">
      <c r="A22" s="1">
        <v>19</v>
      </c>
      <c r="B22" s="33">
        <f>IF($A22&lt;='Kostnader &amp; intäkter'!$D$11,'Kostnader &amp; intäkter'!$D$9/'Kostnader &amp; intäkter'!$D$11,0)</f>
        <v>0</v>
      </c>
      <c r="C22" s="33">
        <f t="shared" si="1"/>
        <v>0</v>
      </c>
      <c r="D22" s="33">
        <f>IF($A22&lt;='Kostnader &amp; intäkter'!$D$11,C22*'Kostnader &amp; intäkter'!$D$13,0)</f>
        <v>0</v>
      </c>
      <c r="E22" s="33">
        <f>IF($A22&lt;='Kostnader &amp; intäkter'!$D$11,('Kostnader &amp; intäkter'!$D$7-'Kostnader &amp; intäkter'!$D$9)/'Kostnader &amp; intäkter'!$D$11,0)</f>
        <v>0</v>
      </c>
      <c r="F22" s="34" t="str">
        <f>IF($A22&lt;='Kostnader &amp; intäkter'!$D$34,B22+D22+'Kostnader &amp; intäkter'!$D$19,"")</f>
        <v/>
      </c>
      <c r="G22" s="34" t="str">
        <f>IF($A22&lt;='Kostnader &amp; intäkter'!$D$34,-F22+Resultat!$F$8+Resultat!$F$10,"")</f>
        <v/>
      </c>
      <c r="H22" s="34">
        <f>(Resultat!$F$8+Resultat!$F$10)*A22</f>
        <v>0</v>
      </c>
      <c r="I22" s="34">
        <f>IF((H22+'Kostnader &amp; intäkter'!D31)&gt;=$B$59,A22,"")</f>
        <v>19</v>
      </c>
      <c r="J22">
        <f t="shared" si="0"/>
        <v>19</v>
      </c>
    </row>
    <row r="23" spans="1:10" x14ac:dyDescent="0.25">
      <c r="A23" s="1">
        <v>20</v>
      </c>
      <c r="B23" s="33">
        <f>IF($A23&lt;='Kostnader &amp; intäkter'!$D$11,'Kostnader &amp; intäkter'!$D$9/'Kostnader &amp; intäkter'!$D$11,0)</f>
        <v>0</v>
      </c>
      <c r="C23" s="33">
        <f t="shared" si="1"/>
        <v>0</v>
      </c>
      <c r="D23" s="33">
        <f>IF($A23&lt;='Kostnader &amp; intäkter'!$D$11,C23*'Kostnader &amp; intäkter'!$D$13,0)</f>
        <v>0</v>
      </c>
      <c r="E23" s="33">
        <f>IF($A23&lt;='Kostnader &amp; intäkter'!$D$11,('Kostnader &amp; intäkter'!$D$7-'Kostnader &amp; intäkter'!$D$9)/'Kostnader &amp; intäkter'!$D$11,0)</f>
        <v>0</v>
      </c>
      <c r="F23" s="34" t="str">
        <f>IF($A23&lt;='Kostnader &amp; intäkter'!$D$34,B23+D23+'Kostnader &amp; intäkter'!$D$19,"")</f>
        <v/>
      </c>
      <c r="G23" s="34" t="str">
        <f>IF($A23&lt;='Kostnader &amp; intäkter'!$D$34,-F23+Resultat!$F$8+Resultat!$F$10,"")</f>
        <v/>
      </c>
      <c r="H23" s="34">
        <f>(Resultat!$F$8+Resultat!$F$10)*A23</f>
        <v>0</v>
      </c>
      <c r="I23" s="34">
        <f>IF((H23+'Kostnader &amp; intäkter'!D31)&gt;=$B$59,A23,"")</f>
        <v>20</v>
      </c>
      <c r="J23">
        <f t="shared" si="0"/>
        <v>20</v>
      </c>
    </row>
    <row r="24" spans="1:10" x14ac:dyDescent="0.25">
      <c r="A24" s="1">
        <v>21</v>
      </c>
      <c r="B24" s="33">
        <f>IF($A24&lt;='Kostnader &amp; intäkter'!$D$11,'Kostnader &amp; intäkter'!$D$9/'Kostnader &amp; intäkter'!$D$11,0)</f>
        <v>0</v>
      </c>
      <c r="C24" s="33">
        <f t="shared" si="1"/>
        <v>0</v>
      </c>
      <c r="D24" s="33">
        <f>IF($A24&lt;='Kostnader &amp; intäkter'!$D$11,C24*'Kostnader &amp; intäkter'!$D$13,0)</f>
        <v>0</v>
      </c>
      <c r="E24" s="33">
        <f>IF($A24&lt;='Kostnader &amp; intäkter'!$D$11,('Kostnader &amp; intäkter'!$D$7-'Kostnader &amp; intäkter'!$D$9)/'Kostnader &amp; intäkter'!$D$11,0)</f>
        <v>0</v>
      </c>
      <c r="F24" s="34" t="str">
        <f>IF($A24&lt;='Kostnader &amp; intäkter'!$D$34,B24+D24+'Kostnader &amp; intäkter'!$D$19,"")</f>
        <v/>
      </c>
      <c r="G24" s="34" t="str">
        <f>IF($A24&lt;='Kostnader &amp; intäkter'!$D$34,-F24+Resultat!$F$8+Resultat!$F$10,"")</f>
        <v/>
      </c>
      <c r="H24" s="34">
        <f>(Resultat!$F$8+Resultat!$F$10)*A24</f>
        <v>0</v>
      </c>
      <c r="I24" s="34">
        <f>IF((H24+'Kostnader &amp; intäkter'!D31)&gt;=$B$59,A24,"")</f>
        <v>21</v>
      </c>
      <c r="J24">
        <f t="shared" si="0"/>
        <v>21</v>
      </c>
    </row>
    <row r="25" spans="1:10" x14ac:dyDescent="0.25">
      <c r="A25" s="1">
        <v>22</v>
      </c>
      <c r="B25" s="33">
        <f>IF($A25&lt;='Kostnader &amp; intäkter'!$D$11,'Kostnader &amp; intäkter'!$D$9/'Kostnader &amp; intäkter'!$D$11,0)</f>
        <v>0</v>
      </c>
      <c r="C25" s="33">
        <f t="shared" si="1"/>
        <v>0</v>
      </c>
      <c r="D25" s="33">
        <f>IF($A25&lt;='Kostnader &amp; intäkter'!$D$11,C25*'Kostnader &amp; intäkter'!$D$13,0)</f>
        <v>0</v>
      </c>
      <c r="E25" s="33">
        <f>IF($A25&lt;='Kostnader &amp; intäkter'!$D$11,('Kostnader &amp; intäkter'!$D$7-'Kostnader &amp; intäkter'!$D$9)/'Kostnader &amp; intäkter'!$D$11,0)</f>
        <v>0</v>
      </c>
      <c r="F25" s="34" t="str">
        <f>IF($A25&lt;='Kostnader &amp; intäkter'!$D$34,B25+D25+'Kostnader &amp; intäkter'!$D$19,"")</f>
        <v/>
      </c>
      <c r="G25" s="34" t="str">
        <f>IF($A25&lt;='Kostnader &amp; intäkter'!$D$34,-F25+Resultat!$F$8+Resultat!$F$10,"")</f>
        <v/>
      </c>
      <c r="H25" s="34">
        <f>(Resultat!$F$8+Resultat!$F$10)*A25</f>
        <v>0</v>
      </c>
      <c r="I25" s="34">
        <f>IF((H25+'Kostnader &amp; intäkter'!D31)&gt;=$B$59,A25,"")</f>
        <v>22</v>
      </c>
      <c r="J25">
        <f t="shared" si="0"/>
        <v>22</v>
      </c>
    </row>
    <row r="26" spans="1:10" x14ac:dyDescent="0.25">
      <c r="A26" s="1">
        <v>23</v>
      </c>
      <c r="B26" s="33">
        <f>IF($A26&lt;='Kostnader &amp; intäkter'!$D$11,'Kostnader &amp; intäkter'!$D$9/'Kostnader &amp; intäkter'!$D$11,0)</f>
        <v>0</v>
      </c>
      <c r="C26" s="33">
        <f t="shared" si="1"/>
        <v>0</v>
      </c>
      <c r="D26" s="33">
        <f>IF($A26&lt;='Kostnader &amp; intäkter'!$D$11,C26*'Kostnader &amp; intäkter'!$D$13,0)</f>
        <v>0</v>
      </c>
      <c r="E26" s="33">
        <f>IF($A26&lt;='Kostnader &amp; intäkter'!$D$11,('Kostnader &amp; intäkter'!$D$7-'Kostnader &amp; intäkter'!$D$9)/'Kostnader &amp; intäkter'!$D$11,0)</f>
        <v>0</v>
      </c>
      <c r="F26" s="34" t="str">
        <f>IF($A26&lt;='Kostnader &amp; intäkter'!$D$34,B26+D26+'Kostnader &amp; intäkter'!$D$19,"")</f>
        <v/>
      </c>
      <c r="G26" s="34" t="str">
        <f>IF($A26&lt;='Kostnader &amp; intäkter'!$D$34,-F26+Resultat!$F$8+Resultat!$F$10,"")</f>
        <v/>
      </c>
      <c r="H26" s="34">
        <f>(Resultat!$F$8+Resultat!$F$10)*A26</f>
        <v>0</v>
      </c>
      <c r="I26" s="34">
        <f>IF((H26+'Kostnader &amp; intäkter'!D31)&gt;=$B$59,A26,"")</f>
        <v>23</v>
      </c>
      <c r="J26">
        <f t="shared" si="0"/>
        <v>23</v>
      </c>
    </row>
    <row r="27" spans="1:10" x14ac:dyDescent="0.25">
      <c r="A27" s="1">
        <v>24</v>
      </c>
      <c r="B27" s="33">
        <f>IF($A27&lt;='Kostnader &amp; intäkter'!$D$11,'Kostnader &amp; intäkter'!$D$9/'Kostnader &amp; intäkter'!$D$11,0)</f>
        <v>0</v>
      </c>
      <c r="C27" s="33">
        <f t="shared" si="1"/>
        <v>0</v>
      </c>
      <c r="D27" s="33">
        <f>IF($A27&lt;='Kostnader &amp; intäkter'!$D$11,C27*'Kostnader &amp; intäkter'!$D$13,0)</f>
        <v>0</v>
      </c>
      <c r="E27" s="33">
        <f>IF($A27&lt;='Kostnader &amp; intäkter'!$D$11,('Kostnader &amp; intäkter'!$D$7-'Kostnader &amp; intäkter'!$D$9)/'Kostnader &amp; intäkter'!$D$11,0)</f>
        <v>0</v>
      </c>
      <c r="F27" s="34" t="str">
        <f>IF($A27&lt;='Kostnader &amp; intäkter'!$D$34,B27+D27+'Kostnader &amp; intäkter'!$D$19,"")</f>
        <v/>
      </c>
      <c r="G27" s="34" t="str">
        <f>IF($A27&lt;='Kostnader &amp; intäkter'!$D$34,-F27+Resultat!$F$8+Resultat!$F$10,"")</f>
        <v/>
      </c>
      <c r="H27" s="34">
        <f>(Resultat!$F$8+Resultat!$F$10)*A27</f>
        <v>0</v>
      </c>
      <c r="I27" s="34">
        <f>IF((H27+'Kostnader &amp; intäkter'!D31)&gt;=$B$59,A27,"")</f>
        <v>24</v>
      </c>
      <c r="J27">
        <f t="shared" si="0"/>
        <v>24</v>
      </c>
    </row>
    <row r="28" spans="1:10" x14ac:dyDescent="0.25">
      <c r="A28" s="1">
        <v>25</v>
      </c>
      <c r="B28" s="33">
        <f>IF($A28&lt;='Kostnader &amp; intäkter'!$D$11,'Kostnader &amp; intäkter'!$D$9/'Kostnader &amp; intäkter'!$D$11,0)</f>
        <v>0</v>
      </c>
      <c r="C28" s="33">
        <f t="shared" si="1"/>
        <v>0</v>
      </c>
      <c r="D28" s="33">
        <f>IF($A28&lt;='Kostnader &amp; intäkter'!$D$11,C28*'Kostnader &amp; intäkter'!$D$13,0)</f>
        <v>0</v>
      </c>
      <c r="E28" s="33">
        <f>IF($A28&lt;='Kostnader &amp; intäkter'!$D$11,('Kostnader &amp; intäkter'!$D$7-'Kostnader &amp; intäkter'!$D$9)/'Kostnader &amp; intäkter'!$D$11,0)</f>
        <v>0</v>
      </c>
      <c r="F28" s="34" t="str">
        <f>IF($A28&lt;='Kostnader &amp; intäkter'!$D$34,B28+D28+'Kostnader &amp; intäkter'!$D$19,"")</f>
        <v/>
      </c>
      <c r="G28" s="34" t="str">
        <f>IF($A28&lt;='Kostnader &amp; intäkter'!$D$34,-F28+Resultat!$F$8+Resultat!$F$10,"")</f>
        <v/>
      </c>
      <c r="H28" s="34">
        <f>(Resultat!$F$8+Resultat!$F$10)*A28</f>
        <v>0</v>
      </c>
      <c r="I28" s="34">
        <f>IF((H28+'Kostnader &amp; intäkter'!D31)&gt;=$B$59,A28,"")</f>
        <v>25</v>
      </c>
      <c r="J28">
        <f t="shared" si="0"/>
        <v>25</v>
      </c>
    </row>
    <row r="29" spans="1:10" x14ac:dyDescent="0.25">
      <c r="A29" s="1">
        <v>26</v>
      </c>
      <c r="B29" s="33">
        <f>IF($A29&lt;='Kostnader &amp; intäkter'!$D$11,'Kostnader &amp; intäkter'!$D$9/'Kostnader &amp; intäkter'!$D$11,0)</f>
        <v>0</v>
      </c>
      <c r="C29" s="33">
        <f t="shared" si="1"/>
        <v>0</v>
      </c>
      <c r="D29" s="33">
        <f>IF($A29&lt;='Kostnader &amp; intäkter'!$D$11,C29*'Kostnader &amp; intäkter'!$D$13,0)</f>
        <v>0</v>
      </c>
      <c r="E29" s="33">
        <f>IF($A29&lt;='Kostnader &amp; intäkter'!$D$11,('Kostnader &amp; intäkter'!$D$7-'Kostnader &amp; intäkter'!$D$9)/'Kostnader &amp; intäkter'!$D$11,0)</f>
        <v>0</v>
      </c>
      <c r="F29" s="34" t="str">
        <f>IF($A29&lt;='Kostnader &amp; intäkter'!$D$34,B29+D29+'Kostnader &amp; intäkter'!$D$19,"")</f>
        <v/>
      </c>
      <c r="G29" s="34" t="str">
        <f>IF($A29&lt;='Kostnader &amp; intäkter'!$D$34,-F29+Resultat!$F$8+Resultat!$F$10,"")</f>
        <v/>
      </c>
      <c r="H29" s="34">
        <f>(Resultat!$F$8+Resultat!$F$10)*A29</f>
        <v>0</v>
      </c>
      <c r="I29" s="34">
        <f>IF((H29+'Kostnader &amp; intäkter'!D31)&gt;=$B$59,A29,"")</f>
        <v>26</v>
      </c>
      <c r="J29">
        <f t="shared" si="0"/>
        <v>26</v>
      </c>
    </row>
    <row r="30" spans="1:10" x14ac:dyDescent="0.25">
      <c r="A30" s="1">
        <v>27</v>
      </c>
      <c r="B30" s="33">
        <f>IF($A30&lt;='Kostnader &amp; intäkter'!$D$11,'Kostnader &amp; intäkter'!$D$9/'Kostnader &amp; intäkter'!$D$11,0)</f>
        <v>0</v>
      </c>
      <c r="C30" s="33">
        <f t="shared" si="1"/>
        <v>0</v>
      </c>
      <c r="D30" s="33">
        <f>IF($A30&lt;='Kostnader &amp; intäkter'!$D$11,C30*'Kostnader &amp; intäkter'!$D$13,0)</f>
        <v>0</v>
      </c>
      <c r="E30" s="33">
        <f>IF($A30&lt;='Kostnader &amp; intäkter'!$D$11,('Kostnader &amp; intäkter'!$D$7-'Kostnader &amp; intäkter'!$D$9)/'Kostnader &amp; intäkter'!$D$11,0)</f>
        <v>0</v>
      </c>
      <c r="F30" s="34" t="str">
        <f>IF($A30&lt;='Kostnader &amp; intäkter'!$D$34,B30+D30+'Kostnader &amp; intäkter'!$D$19,"")</f>
        <v/>
      </c>
      <c r="G30" s="34" t="str">
        <f>IF($A30&lt;='Kostnader &amp; intäkter'!$D$34,-F30+Resultat!$F$8+Resultat!$F$10,"")</f>
        <v/>
      </c>
      <c r="H30" s="34">
        <f>(Resultat!$F$8+Resultat!$F$10)*A30</f>
        <v>0</v>
      </c>
      <c r="I30" s="34">
        <f>IF((H30+'Kostnader &amp; intäkter'!D31)&gt;=$B$59,A30,"")</f>
        <v>27</v>
      </c>
      <c r="J30">
        <f t="shared" si="0"/>
        <v>27</v>
      </c>
    </row>
    <row r="31" spans="1:10" x14ac:dyDescent="0.25">
      <c r="A31" s="1">
        <v>28</v>
      </c>
      <c r="B31" s="33">
        <f>IF($A31&lt;='Kostnader &amp; intäkter'!$D$11,'Kostnader &amp; intäkter'!$D$9/'Kostnader &amp; intäkter'!$D$11,0)</f>
        <v>0</v>
      </c>
      <c r="C31" s="33">
        <f t="shared" si="1"/>
        <v>0</v>
      </c>
      <c r="D31" s="33">
        <f>IF($A31&lt;='Kostnader &amp; intäkter'!$D$11,C31*'Kostnader &amp; intäkter'!$D$13,0)</f>
        <v>0</v>
      </c>
      <c r="E31" s="33">
        <f>IF($A31&lt;='Kostnader &amp; intäkter'!$D$11,('Kostnader &amp; intäkter'!$D$7-'Kostnader &amp; intäkter'!$D$9)/'Kostnader &amp; intäkter'!$D$11,0)</f>
        <v>0</v>
      </c>
      <c r="F31" s="34" t="str">
        <f>IF($A31&lt;='Kostnader &amp; intäkter'!$D$34,B31+D31+'Kostnader &amp; intäkter'!$D$19,"")</f>
        <v/>
      </c>
      <c r="G31" s="34" t="str">
        <f>IF($A31&lt;='Kostnader &amp; intäkter'!$D$34,-F31+Resultat!$F$8+Resultat!$F$10,"")</f>
        <v/>
      </c>
      <c r="H31" s="34">
        <f>(Resultat!$F$8+Resultat!$F$10)*A31</f>
        <v>0</v>
      </c>
      <c r="I31" s="34">
        <f>IF((H31+'Kostnader &amp; intäkter'!D31)&gt;=$B$59,A31,"")</f>
        <v>28</v>
      </c>
      <c r="J31">
        <f t="shared" si="0"/>
        <v>28</v>
      </c>
    </row>
    <row r="32" spans="1:10" x14ac:dyDescent="0.25">
      <c r="A32" s="1">
        <v>29</v>
      </c>
      <c r="B32" s="33">
        <f>IF($A32&lt;='Kostnader &amp; intäkter'!$D$11,'Kostnader &amp; intäkter'!$D$9/'Kostnader &amp; intäkter'!$D$11,0)</f>
        <v>0</v>
      </c>
      <c r="C32" s="33">
        <f t="shared" si="1"/>
        <v>0</v>
      </c>
      <c r="D32" s="33">
        <f>IF($A32&lt;='Kostnader &amp; intäkter'!$D$11,C32*'Kostnader &amp; intäkter'!$D$13,0)</f>
        <v>0</v>
      </c>
      <c r="E32" s="33">
        <f>IF($A32&lt;='Kostnader &amp; intäkter'!$D$11,('Kostnader &amp; intäkter'!$D$7-'Kostnader &amp; intäkter'!$D$9)/'Kostnader &amp; intäkter'!$D$11,0)</f>
        <v>0</v>
      </c>
      <c r="F32" s="34" t="str">
        <f>IF($A32&lt;='Kostnader &amp; intäkter'!$D$34,B32+D32+'Kostnader &amp; intäkter'!$D$19,"")</f>
        <v/>
      </c>
      <c r="G32" s="34" t="str">
        <f>IF($A32&lt;='Kostnader &amp; intäkter'!$D$34,-F32+Resultat!$F$8+Resultat!$F$10,"")</f>
        <v/>
      </c>
      <c r="H32" s="34">
        <f>(Resultat!$F$8+Resultat!$F$10)*A32</f>
        <v>0</v>
      </c>
      <c r="I32" s="34">
        <f>IF((H32+'Kostnader &amp; intäkter'!D31)&gt;=$B$59,A32,"")</f>
        <v>29</v>
      </c>
      <c r="J32">
        <f t="shared" si="0"/>
        <v>29</v>
      </c>
    </row>
    <row r="33" spans="1:10" x14ac:dyDescent="0.25">
      <c r="A33" s="1">
        <v>30</v>
      </c>
      <c r="B33" s="33">
        <f>IF($A33&lt;='Kostnader &amp; intäkter'!$D$11,'Kostnader &amp; intäkter'!$D$9/'Kostnader &amp; intäkter'!$D$11,0)</f>
        <v>0</v>
      </c>
      <c r="C33" s="33">
        <f t="shared" si="1"/>
        <v>0</v>
      </c>
      <c r="D33" s="33">
        <f>IF($A33&lt;='Kostnader &amp; intäkter'!$D$11,C33*'Kostnader &amp; intäkter'!$D$13,0)</f>
        <v>0</v>
      </c>
      <c r="E33" s="33">
        <f>IF($A33&lt;='Kostnader &amp; intäkter'!$D$11,('Kostnader &amp; intäkter'!$D$7-'Kostnader &amp; intäkter'!$D$9)/'Kostnader &amp; intäkter'!$D$11,0)</f>
        <v>0</v>
      </c>
      <c r="F33" s="34" t="str">
        <f>IF($A33&lt;='Kostnader &amp; intäkter'!$D$34,B33+D33+'Kostnader &amp; intäkter'!$D$19,"")</f>
        <v/>
      </c>
      <c r="G33" s="34" t="str">
        <f>IF($A33&lt;='Kostnader &amp; intäkter'!$D$34,-F33+Resultat!$F$8+Resultat!$F$10,"")</f>
        <v/>
      </c>
      <c r="H33" s="34">
        <f>(Resultat!$F$8+Resultat!$F$10)*A33</f>
        <v>0</v>
      </c>
      <c r="I33" s="34">
        <f>IF((H33+'Kostnader &amp; intäkter'!D31)&gt;=$B$59,A33,"")</f>
        <v>30</v>
      </c>
      <c r="J33">
        <f t="shared" si="0"/>
        <v>30</v>
      </c>
    </row>
    <row r="34" spans="1:10" x14ac:dyDescent="0.25">
      <c r="A34" s="1">
        <v>31</v>
      </c>
      <c r="B34" s="33">
        <f>IF($A34&lt;='Kostnader &amp; intäkter'!$D$11,'Kostnader &amp; intäkter'!$D$9/'Kostnader &amp; intäkter'!$D$11,0)</f>
        <v>0</v>
      </c>
      <c r="C34" s="33">
        <f t="shared" si="1"/>
        <v>0</v>
      </c>
      <c r="D34" s="33">
        <f>IF($A34&lt;='Kostnader &amp; intäkter'!$D$11,C34*'Kostnader &amp; intäkter'!$D$13,0)</f>
        <v>0</v>
      </c>
      <c r="E34" s="33">
        <f>IF($A34&lt;='Kostnader &amp; intäkter'!$D$11,('Kostnader &amp; intäkter'!$D$7-'Kostnader &amp; intäkter'!$D$9)/'Kostnader &amp; intäkter'!$D$11,0)</f>
        <v>0</v>
      </c>
      <c r="F34" s="34" t="str">
        <f>IF($A34&lt;='Kostnader &amp; intäkter'!$D$34,B34+D34+'Kostnader &amp; intäkter'!$D$19,"")</f>
        <v/>
      </c>
      <c r="G34" s="34" t="str">
        <f>IF($A34&lt;='Kostnader &amp; intäkter'!$D$34,-F34+Resultat!$F$8+Resultat!$F$10,"")</f>
        <v/>
      </c>
      <c r="H34" s="34">
        <f>(Resultat!$F$8+Resultat!$F$10)*A34</f>
        <v>0</v>
      </c>
      <c r="I34" s="34">
        <f>IF((H34+'Kostnader &amp; intäkter'!D31)&gt;=$B$59,A34,"")</f>
        <v>31</v>
      </c>
      <c r="J34">
        <f t="shared" si="0"/>
        <v>31</v>
      </c>
    </row>
    <row r="35" spans="1:10" x14ac:dyDescent="0.25">
      <c r="A35" s="1">
        <v>32</v>
      </c>
      <c r="B35" s="33">
        <f>IF($A35&lt;='Kostnader &amp; intäkter'!$D$11,'Kostnader &amp; intäkter'!$D$9/'Kostnader &amp; intäkter'!$D$11,0)</f>
        <v>0</v>
      </c>
      <c r="C35" s="33">
        <f t="shared" si="1"/>
        <v>0</v>
      </c>
      <c r="D35" s="33">
        <f>IF($A35&lt;='Kostnader &amp; intäkter'!$D$11,C35*'Kostnader &amp; intäkter'!$D$13,0)</f>
        <v>0</v>
      </c>
      <c r="E35" s="33">
        <f>IF($A35&lt;='Kostnader &amp; intäkter'!$D$11,('Kostnader &amp; intäkter'!$D$7-'Kostnader &amp; intäkter'!$D$9)/'Kostnader &amp; intäkter'!$D$11,0)</f>
        <v>0</v>
      </c>
      <c r="F35" s="34" t="str">
        <f>IF($A35&lt;='Kostnader &amp; intäkter'!$D$34,B35+D35+'Kostnader &amp; intäkter'!$D$19,"")</f>
        <v/>
      </c>
      <c r="G35" s="34" t="str">
        <f>IF($A35&lt;='Kostnader &amp; intäkter'!$D$34,-F35+Resultat!$F$8+Resultat!$F$10,"")</f>
        <v/>
      </c>
      <c r="H35" s="34">
        <f>(Resultat!$F$8+Resultat!$F$10)*A35</f>
        <v>0</v>
      </c>
      <c r="I35" s="34">
        <f>IF((H35+'Kostnader &amp; intäkter'!D31)&gt;=$B$59,A35,"")</f>
        <v>32</v>
      </c>
      <c r="J35">
        <f t="shared" si="0"/>
        <v>32</v>
      </c>
    </row>
    <row r="36" spans="1:10" x14ac:dyDescent="0.25">
      <c r="A36" s="1">
        <v>33</v>
      </c>
      <c r="B36" s="33">
        <f>IF($A36&lt;='Kostnader &amp; intäkter'!$D$11,'Kostnader &amp; intäkter'!$D$9/'Kostnader &amp; intäkter'!$D$11,0)</f>
        <v>0</v>
      </c>
      <c r="C36" s="33">
        <f t="shared" si="1"/>
        <v>0</v>
      </c>
      <c r="D36" s="33">
        <f>IF($A36&lt;='Kostnader &amp; intäkter'!$D$11,C36*'Kostnader &amp; intäkter'!$D$13,0)</f>
        <v>0</v>
      </c>
      <c r="E36" s="33">
        <f>IF($A36&lt;='Kostnader &amp; intäkter'!$D$11,('Kostnader &amp; intäkter'!$D$7-'Kostnader &amp; intäkter'!$D$9)/'Kostnader &amp; intäkter'!$D$11,0)</f>
        <v>0</v>
      </c>
      <c r="F36" s="34" t="str">
        <f>IF($A36&lt;='Kostnader &amp; intäkter'!$D$34,B36+D36+'Kostnader &amp; intäkter'!$D$19,"")</f>
        <v/>
      </c>
      <c r="G36" s="34" t="str">
        <f>IF($A36&lt;='Kostnader &amp; intäkter'!$D$34,-F36+Resultat!$F$8+Resultat!$F$10,"")</f>
        <v/>
      </c>
      <c r="H36" s="34">
        <f>(Resultat!$F$8+Resultat!$F$10)*A36</f>
        <v>0</v>
      </c>
      <c r="I36" s="34">
        <f>IF((H36+'Kostnader &amp; intäkter'!D31)&gt;=$B$59,A36,"")</f>
        <v>33</v>
      </c>
      <c r="J36">
        <f t="shared" si="0"/>
        <v>33</v>
      </c>
    </row>
    <row r="37" spans="1:10" x14ac:dyDescent="0.25">
      <c r="A37" s="1">
        <v>34</v>
      </c>
      <c r="B37" s="33">
        <f>IF($A37&lt;='Kostnader &amp; intäkter'!$D$11,'Kostnader &amp; intäkter'!$D$9/'Kostnader &amp; intäkter'!$D$11,0)</f>
        <v>0</v>
      </c>
      <c r="C37" s="33">
        <f t="shared" si="1"/>
        <v>0</v>
      </c>
      <c r="D37" s="33">
        <f>IF($A37&lt;='Kostnader &amp; intäkter'!$D$11,C37*'Kostnader &amp; intäkter'!$D$13,0)</f>
        <v>0</v>
      </c>
      <c r="E37" s="33">
        <f>IF($A37&lt;='Kostnader &amp; intäkter'!$D$11,('Kostnader &amp; intäkter'!$D$7-'Kostnader &amp; intäkter'!$D$9)/'Kostnader &amp; intäkter'!$D$11,0)</f>
        <v>0</v>
      </c>
      <c r="F37" s="34" t="str">
        <f>IF($A37&lt;='Kostnader &amp; intäkter'!$D$34,B37+D37+'Kostnader &amp; intäkter'!$D$19,"")</f>
        <v/>
      </c>
      <c r="G37" s="34" t="str">
        <f>IF($A37&lt;='Kostnader &amp; intäkter'!$D$34,-F37+Resultat!$F$8+Resultat!$F$10,"")</f>
        <v/>
      </c>
      <c r="H37" s="34">
        <f>(Resultat!$F$8+Resultat!$F$10)*A37</f>
        <v>0</v>
      </c>
      <c r="I37" s="34">
        <f>IF((H37+'Kostnader &amp; intäkter'!D31)&gt;=$B$59,A37,"")</f>
        <v>34</v>
      </c>
      <c r="J37">
        <f t="shared" si="0"/>
        <v>34</v>
      </c>
    </row>
    <row r="38" spans="1:10" x14ac:dyDescent="0.25">
      <c r="A38" s="1">
        <v>35</v>
      </c>
      <c r="B38" s="33">
        <f>IF($A38&lt;='Kostnader &amp; intäkter'!$D$11,'Kostnader &amp; intäkter'!$D$9/'Kostnader &amp; intäkter'!$D$11,0)</f>
        <v>0</v>
      </c>
      <c r="C38" s="33">
        <f t="shared" si="1"/>
        <v>0</v>
      </c>
      <c r="D38" s="33">
        <f>IF($A38&lt;='Kostnader &amp; intäkter'!$D$11,C38*'Kostnader &amp; intäkter'!$D$13,0)</f>
        <v>0</v>
      </c>
      <c r="E38" s="33">
        <f>IF($A38&lt;='Kostnader &amp; intäkter'!$D$11,('Kostnader &amp; intäkter'!$D$7-'Kostnader &amp; intäkter'!$D$9)/'Kostnader &amp; intäkter'!$D$11,0)</f>
        <v>0</v>
      </c>
      <c r="F38" s="34" t="str">
        <f>IF($A38&lt;='Kostnader &amp; intäkter'!$D$34,B38+D38+'Kostnader &amp; intäkter'!$D$19,"")</f>
        <v/>
      </c>
      <c r="G38" s="34" t="str">
        <f>IF($A38&lt;='Kostnader &amp; intäkter'!$D$34,-F38+Resultat!$F$8+Resultat!$F$10,"")</f>
        <v/>
      </c>
      <c r="H38" s="34">
        <f>(Resultat!$F$8+Resultat!$F$10)*A38</f>
        <v>0</v>
      </c>
      <c r="I38" s="34">
        <f>IF((H38+'Kostnader &amp; intäkter'!D31)&gt;=$B$59,A38,"")</f>
        <v>35</v>
      </c>
      <c r="J38">
        <f t="shared" si="0"/>
        <v>35</v>
      </c>
    </row>
    <row r="39" spans="1:10" x14ac:dyDescent="0.25">
      <c r="A39" s="1">
        <v>36</v>
      </c>
      <c r="B39" s="33">
        <f>IF($A39&lt;='Kostnader &amp; intäkter'!$D$11,'Kostnader &amp; intäkter'!$D$9/'Kostnader &amp; intäkter'!$D$11,0)</f>
        <v>0</v>
      </c>
      <c r="C39" s="33">
        <f t="shared" si="1"/>
        <v>0</v>
      </c>
      <c r="D39" s="33">
        <f>IF($A39&lt;='Kostnader &amp; intäkter'!$D$11,C39*'Kostnader &amp; intäkter'!$D$13,0)</f>
        <v>0</v>
      </c>
      <c r="E39" s="33">
        <f>IF($A39&lt;='Kostnader &amp; intäkter'!$D$11,('Kostnader &amp; intäkter'!$D$7-'Kostnader &amp; intäkter'!$D$9)/'Kostnader &amp; intäkter'!$D$11,0)</f>
        <v>0</v>
      </c>
      <c r="F39" s="34" t="str">
        <f>IF($A39&lt;='Kostnader &amp; intäkter'!$D$34,B39+D39+'Kostnader &amp; intäkter'!$D$19,"")</f>
        <v/>
      </c>
      <c r="G39" s="34" t="str">
        <f>IF($A39&lt;='Kostnader &amp; intäkter'!$D$34,-F39+Resultat!$F$8+Resultat!$F$10,"")</f>
        <v/>
      </c>
      <c r="H39" s="34">
        <f>(Resultat!$F$8+Resultat!$F$10)*A39</f>
        <v>0</v>
      </c>
      <c r="I39" s="34">
        <f>IF((H39+'Kostnader &amp; intäkter'!D31)&gt;=$B$59,A39,"")</f>
        <v>36</v>
      </c>
      <c r="J39">
        <f t="shared" si="0"/>
        <v>36</v>
      </c>
    </row>
    <row r="40" spans="1:10" x14ac:dyDescent="0.25">
      <c r="A40" s="1">
        <v>37</v>
      </c>
      <c r="B40" s="33">
        <f>IF($A40&lt;='Kostnader &amp; intäkter'!$D$11,'Kostnader &amp; intäkter'!$D$9/'Kostnader &amp; intäkter'!$D$11,0)</f>
        <v>0</v>
      </c>
      <c r="C40" s="33">
        <f t="shared" si="1"/>
        <v>0</v>
      </c>
      <c r="D40" s="33">
        <f>IF($A40&lt;='Kostnader &amp; intäkter'!$D$11,C40*'Kostnader &amp; intäkter'!$D$13,0)</f>
        <v>0</v>
      </c>
      <c r="E40" s="33">
        <f>IF($A40&lt;='Kostnader &amp; intäkter'!$D$11,('Kostnader &amp; intäkter'!$D$7-'Kostnader &amp; intäkter'!$D$9)/'Kostnader &amp; intäkter'!$D$11,0)</f>
        <v>0</v>
      </c>
      <c r="F40" s="34" t="str">
        <f>IF($A40&lt;='Kostnader &amp; intäkter'!$D$34,B40+D40+'Kostnader &amp; intäkter'!$D$19,"")</f>
        <v/>
      </c>
      <c r="G40" s="34" t="str">
        <f>IF($A40&lt;='Kostnader &amp; intäkter'!$D$34,-F40+Resultat!$F$8+Resultat!$F$10,"")</f>
        <v/>
      </c>
      <c r="H40" s="34">
        <f>(Resultat!$F$8+Resultat!$F$10)*A40</f>
        <v>0</v>
      </c>
      <c r="I40" s="34">
        <f>IF((H40+'Kostnader &amp; intäkter'!D31)&gt;=$B$59,A40,"")</f>
        <v>37</v>
      </c>
      <c r="J40">
        <f t="shared" si="0"/>
        <v>37</v>
      </c>
    </row>
    <row r="41" spans="1:10" x14ac:dyDescent="0.25">
      <c r="A41" s="1">
        <v>38</v>
      </c>
      <c r="B41" s="33">
        <f>IF($A41&lt;='Kostnader &amp; intäkter'!$D$11,'Kostnader &amp; intäkter'!$D$9/'Kostnader &amp; intäkter'!$D$11,0)</f>
        <v>0</v>
      </c>
      <c r="C41" s="33">
        <f t="shared" si="1"/>
        <v>0</v>
      </c>
      <c r="D41" s="33">
        <f>IF($A41&lt;='Kostnader &amp; intäkter'!$D$11,C41*'Kostnader &amp; intäkter'!$D$13,0)</f>
        <v>0</v>
      </c>
      <c r="E41" s="33">
        <f>IF($A41&lt;='Kostnader &amp; intäkter'!$D$11,('Kostnader &amp; intäkter'!$D$7-'Kostnader &amp; intäkter'!$D$9)/'Kostnader &amp; intäkter'!$D$11,0)</f>
        <v>0</v>
      </c>
      <c r="F41" s="34" t="str">
        <f>IF($A41&lt;='Kostnader &amp; intäkter'!$D$34,B41+D41+'Kostnader &amp; intäkter'!$D$19,"")</f>
        <v/>
      </c>
      <c r="G41" s="34" t="str">
        <f>IF($A41&lt;='Kostnader &amp; intäkter'!$D$34,-F41+Resultat!$F$8+Resultat!$F$10,"")</f>
        <v/>
      </c>
      <c r="H41" s="34">
        <f>(Resultat!$F$8+Resultat!$F$10)*A41</f>
        <v>0</v>
      </c>
      <c r="I41" s="34">
        <f>IF((H41+'Kostnader &amp; intäkter'!D31)&gt;=$B$59,A41,"")</f>
        <v>38</v>
      </c>
      <c r="J41">
        <f t="shared" si="0"/>
        <v>38</v>
      </c>
    </row>
    <row r="42" spans="1:10" x14ac:dyDescent="0.25">
      <c r="A42" s="1">
        <v>39</v>
      </c>
      <c r="B42" s="33">
        <f>IF($A42&lt;='Kostnader &amp; intäkter'!$D$11,'Kostnader &amp; intäkter'!$D$9/'Kostnader &amp; intäkter'!$D$11,0)</f>
        <v>0</v>
      </c>
      <c r="C42" s="33">
        <f t="shared" si="1"/>
        <v>0</v>
      </c>
      <c r="D42" s="33">
        <f>IF($A42&lt;='Kostnader &amp; intäkter'!$D$11,C42*'Kostnader &amp; intäkter'!$D$13,0)</f>
        <v>0</v>
      </c>
      <c r="E42" s="33">
        <f>IF($A42&lt;='Kostnader &amp; intäkter'!$D$11,('Kostnader &amp; intäkter'!$D$7-'Kostnader &amp; intäkter'!$D$9)/'Kostnader &amp; intäkter'!$D$11,0)</f>
        <v>0</v>
      </c>
      <c r="F42" s="34" t="str">
        <f>IF($A42&lt;='Kostnader &amp; intäkter'!$D$34,B42+D42+'Kostnader &amp; intäkter'!$D$19,"")</f>
        <v/>
      </c>
      <c r="G42" s="34" t="str">
        <f>IF($A42&lt;='Kostnader &amp; intäkter'!$D$34,-F42+Resultat!$F$8+Resultat!$F$10,"")</f>
        <v/>
      </c>
      <c r="H42" s="34">
        <f>(Resultat!$F$8+Resultat!$F$10)*A42</f>
        <v>0</v>
      </c>
      <c r="I42" s="34">
        <f>IF((H42+'Kostnader &amp; intäkter'!D31)&gt;=$B$59,A42,"")</f>
        <v>39</v>
      </c>
      <c r="J42">
        <f t="shared" si="0"/>
        <v>39</v>
      </c>
    </row>
    <row r="43" spans="1:10" x14ac:dyDescent="0.25">
      <c r="A43" s="1">
        <v>40</v>
      </c>
      <c r="B43" s="33">
        <f>IF($A43&lt;='Kostnader &amp; intäkter'!$D$11,'Kostnader &amp; intäkter'!$D$9/'Kostnader &amp; intäkter'!$D$11,0)</f>
        <v>0</v>
      </c>
      <c r="C43" s="33">
        <f t="shared" si="1"/>
        <v>0</v>
      </c>
      <c r="D43" s="33">
        <f>IF($A43&lt;='Kostnader &amp; intäkter'!$D$11,C43*'Kostnader &amp; intäkter'!$D$13,0)</f>
        <v>0</v>
      </c>
      <c r="E43" s="33">
        <f>IF($A43&lt;='Kostnader &amp; intäkter'!$D$11,('Kostnader &amp; intäkter'!$D$7-'Kostnader &amp; intäkter'!$D$9)/'Kostnader &amp; intäkter'!$D$11,0)</f>
        <v>0</v>
      </c>
      <c r="F43" s="34" t="str">
        <f>IF($A43&lt;='Kostnader &amp; intäkter'!$D$34,B43+D43+'Kostnader &amp; intäkter'!$D$19,"")</f>
        <v/>
      </c>
      <c r="G43" s="34" t="str">
        <f>IF($A43&lt;='Kostnader &amp; intäkter'!$D$34,-F43+Resultat!$F$8+Resultat!$F$10,"")</f>
        <v/>
      </c>
      <c r="H43" s="34">
        <f>(Resultat!$F$8+Resultat!$F$10)*A43</f>
        <v>0</v>
      </c>
      <c r="I43" s="34">
        <f>IF((H43+'Kostnader &amp; intäkter'!D31)&gt;=$B$59,A43,"")</f>
        <v>40</v>
      </c>
      <c r="J43">
        <f t="shared" si="0"/>
        <v>40</v>
      </c>
    </row>
    <row r="44" spans="1:10" x14ac:dyDescent="0.25">
      <c r="A44" s="1">
        <v>41</v>
      </c>
      <c r="B44" s="33">
        <f>IF($A44&lt;='Kostnader &amp; intäkter'!$D$11,'Kostnader &amp; intäkter'!$D$9/'Kostnader &amp; intäkter'!$D$11,0)</f>
        <v>0</v>
      </c>
      <c r="C44" s="33">
        <f t="shared" si="1"/>
        <v>0</v>
      </c>
      <c r="D44" s="33">
        <f>IF($A44&lt;='Kostnader &amp; intäkter'!$D$11,C44*'Kostnader &amp; intäkter'!$D$13,0)</f>
        <v>0</v>
      </c>
      <c r="E44" s="33">
        <f>IF($A44&lt;='Kostnader &amp; intäkter'!$D$11,('Kostnader &amp; intäkter'!$D$7-'Kostnader &amp; intäkter'!$D$9)/'Kostnader &amp; intäkter'!$D$11,0)</f>
        <v>0</v>
      </c>
      <c r="F44" s="34" t="str">
        <f>IF($A44&lt;='Kostnader &amp; intäkter'!$D$34,B44+D44+'Kostnader &amp; intäkter'!$D$19,"")</f>
        <v/>
      </c>
      <c r="G44" s="34" t="str">
        <f>IF($A44&lt;='Kostnader &amp; intäkter'!$D$34,-F44+Resultat!$F$8+Resultat!$F$10,"")</f>
        <v/>
      </c>
      <c r="H44" s="34">
        <f>(Resultat!$F$8+Resultat!$F$10)*A44</f>
        <v>0</v>
      </c>
      <c r="I44" s="34">
        <f>IF((H44+'Kostnader &amp; intäkter'!D31)&gt;=$B$59,A44,"")</f>
        <v>41</v>
      </c>
      <c r="J44">
        <f t="shared" si="0"/>
        <v>41</v>
      </c>
    </row>
    <row r="45" spans="1:10" x14ac:dyDescent="0.25">
      <c r="A45" s="1">
        <v>42</v>
      </c>
      <c r="B45" s="33">
        <f>IF($A45&lt;='Kostnader &amp; intäkter'!$D$11,'Kostnader &amp; intäkter'!$D$9/'Kostnader &amp; intäkter'!$D$11,0)</f>
        <v>0</v>
      </c>
      <c r="C45" s="33">
        <f t="shared" si="1"/>
        <v>0</v>
      </c>
      <c r="D45" s="33">
        <f>IF($A45&lt;='Kostnader &amp; intäkter'!$D$11,C45*'Kostnader &amp; intäkter'!$D$13,0)</f>
        <v>0</v>
      </c>
      <c r="E45" s="33">
        <f>IF($A45&lt;='Kostnader &amp; intäkter'!$D$11,('Kostnader &amp; intäkter'!$D$7-'Kostnader &amp; intäkter'!$D$9)/'Kostnader &amp; intäkter'!$D$11,0)</f>
        <v>0</v>
      </c>
      <c r="F45" s="34" t="str">
        <f>IF($A45&lt;='Kostnader &amp; intäkter'!$D$34,B45+D45+'Kostnader &amp; intäkter'!$D$19,"")</f>
        <v/>
      </c>
      <c r="G45" s="34" t="str">
        <f>IF($A45&lt;='Kostnader &amp; intäkter'!$D$34,-F45+Resultat!$F$8+Resultat!$F$10,"")</f>
        <v/>
      </c>
      <c r="H45" s="34">
        <f>(Resultat!$F$8+Resultat!$F$10)*A45</f>
        <v>0</v>
      </c>
      <c r="I45" s="34">
        <f>IF((H45+'Kostnader &amp; intäkter'!D31)&gt;=$B$59,A45,"")</f>
        <v>42</v>
      </c>
      <c r="J45">
        <f t="shared" si="0"/>
        <v>42</v>
      </c>
    </row>
    <row r="46" spans="1:10" x14ac:dyDescent="0.25">
      <c r="A46" s="1">
        <v>43</v>
      </c>
      <c r="B46" s="33">
        <f>IF($A46&lt;='Kostnader &amp; intäkter'!$D$11,'Kostnader &amp; intäkter'!$D$9/'Kostnader &amp; intäkter'!$D$11,0)</f>
        <v>0</v>
      </c>
      <c r="C46" s="33">
        <f t="shared" si="1"/>
        <v>0</v>
      </c>
      <c r="D46" s="33">
        <f>IF($A46&lt;='Kostnader &amp; intäkter'!$D$11,C46*'Kostnader &amp; intäkter'!$D$13,0)</f>
        <v>0</v>
      </c>
      <c r="E46" s="33">
        <f>IF($A46&lt;='Kostnader &amp; intäkter'!$D$11,('Kostnader &amp; intäkter'!$D$7-'Kostnader &amp; intäkter'!$D$9)/'Kostnader &amp; intäkter'!$D$11,0)</f>
        <v>0</v>
      </c>
      <c r="F46" s="34" t="str">
        <f>IF($A46&lt;='Kostnader &amp; intäkter'!$D$34,B46+D46+'Kostnader &amp; intäkter'!$D$19,"")</f>
        <v/>
      </c>
      <c r="G46" s="34" t="str">
        <f>IF($A46&lt;='Kostnader &amp; intäkter'!$D$34,-F46+Resultat!$F$8+Resultat!$F$10,"")</f>
        <v/>
      </c>
      <c r="H46" s="34">
        <f>(Resultat!$F$8+Resultat!$F$10)*A46</f>
        <v>0</v>
      </c>
      <c r="I46" s="34">
        <f>IF((H46+'Kostnader &amp; intäkter'!D31)&gt;=$B$59,A46,"")</f>
        <v>43</v>
      </c>
      <c r="J46">
        <f t="shared" si="0"/>
        <v>43</v>
      </c>
    </row>
    <row r="47" spans="1:10" x14ac:dyDescent="0.25">
      <c r="A47" s="1">
        <v>44</v>
      </c>
      <c r="B47" s="33">
        <f>IF($A47&lt;='Kostnader &amp; intäkter'!$D$11,'Kostnader &amp; intäkter'!$D$9/'Kostnader &amp; intäkter'!$D$11,0)</f>
        <v>0</v>
      </c>
      <c r="C47" s="33">
        <f t="shared" si="1"/>
        <v>0</v>
      </c>
      <c r="D47" s="33">
        <f>IF($A47&lt;='Kostnader &amp; intäkter'!$D$11,C47*'Kostnader &amp; intäkter'!$D$13,0)</f>
        <v>0</v>
      </c>
      <c r="E47" s="33">
        <f>IF($A47&lt;='Kostnader &amp; intäkter'!$D$11,('Kostnader &amp; intäkter'!$D$7-'Kostnader &amp; intäkter'!$D$9)/'Kostnader &amp; intäkter'!$D$11,0)</f>
        <v>0</v>
      </c>
      <c r="F47" s="34" t="str">
        <f>IF($A47&lt;='Kostnader &amp; intäkter'!$D$34,B47+D47+'Kostnader &amp; intäkter'!$D$19,"")</f>
        <v/>
      </c>
      <c r="G47" s="34" t="str">
        <f>IF($A47&lt;='Kostnader &amp; intäkter'!$D$34,-F47+Resultat!$F$8+Resultat!$F$10,"")</f>
        <v/>
      </c>
      <c r="H47" s="34">
        <f>(Resultat!$F$8+Resultat!$F$10)*A47</f>
        <v>0</v>
      </c>
      <c r="I47" s="34">
        <f>IF((H47+'Kostnader &amp; intäkter'!D31)&gt;=$B$59,A47,"")</f>
        <v>44</v>
      </c>
      <c r="J47">
        <f t="shared" si="0"/>
        <v>44</v>
      </c>
    </row>
    <row r="48" spans="1:10" x14ac:dyDescent="0.25">
      <c r="A48" s="1">
        <v>45</v>
      </c>
      <c r="B48" s="33">
        <f>IF($A48&lt;='Kostnader &amp; intäkter'!$D$11,'Kostnader &amp; intäkter'!$D$9/'Kostnader &amp; intäkter'!$D$11,0)</f>
        <v>0</v>
      </c>
      <c r="C48" s="33">
        <f t="shared" si="1"/>
        <v>0</v>
      </c>
      <c r="D48" s="33">
        <f>IF($A48&lt;='Kostnader &amp; intäkter'!$D$11,C48*'Kostnader &amp; intäkter'!$D$13,0)</f>
        <v>0</v>
      </c>
      <c r="E48" s="33">
        <f>IF($A48&lt;='Kostnader &amp; intäkter'!$D$11,('Kostnader &amp; intäkter'!$D$7-'Kostnader &amp; intäkter'!$D$9)/'Kostnader &amp; intäkter'!$D$11,0)</f>
        <v>0</v>
      </c>
      <c r="F48" s="34" t="str">
        <f>IF($A48&lt;='Kostnader &amp; intäkter'!$D$34,B48+D48+'Kostnader &amp; intäkter'!$D$19,"")</f>
        <v/>
      </c>
      <c r="G48" s="34" t="str">
        <f>IF($A48&lt;='Kostnader &amp; intäkter'!$D$34,-F48+Resultat!$F$8+Resultat!$F$10,"")</f>
        <v/>
      </c>
      <c r="H48" s="34">
        <f>(Resultat!$F$8+Resultat!$F$10)*A48</f>
        <v>0</v>
      </c>
      <c r="I48" s="34">
        <f>IF((H48+'Kostnader &amp; intäkter'!D31)&gt;=$B$59,A48,"")</f>
        <v>45</v>
      </c>
      <c r="J48">
        <f t="shared" si="0"/>
        <v>45</v>
      </c>
    </row>
    <row r="49" spans="1:10" x14ac:dyDescent="0.25">
      <c r="A49" s="1">
        <v>46</v>
      </c>
      <c r="B49" s="33">
        <f>IF($A49&lt;='Kostnader &amp; intäkter'!$D$11,'Kostnader &amp; intäkter'!$D$9/'Kostnader &amp; intäkter'!$D$11,0)</f>
        <v>0</v>
      </c>
      <c r="C49" s="33">
        <f t="shared" si="1"/>
        <v>0</v>
      </c>
      <c r="D49" s="33">
        <f>IF($A49&lt;='Kostnader &amp; intäkter'!$D$11,C49*'Kostnader &amp; intäkter'!$D$13,0)</f>
        <v>0</v>
      </c>
      <c r="E49" s="33">
        <f>IF($A49&lt;='Kostnader &amp; intäkter'!$D$11,('Kostnader &amp; intäkter'!$D$7-'Kostnader &amp; intäkter'!$D$9)/'Kostnader &amp; intäkter'!$D$11,0)</f>
        <v>0</v>
      </c>
      <c r="F49" s="34" t="str">
        <f>IF($A49&lt;='Kostnader &amp; intäkter'!$D$34,B49+D49+'Kostnader &amp; intäkter'!$D$19,"")</f>
        <v/>
      </c>
      <c r="G49" s="34" t="str">
        <f>IF($A49&lt;='Kostnader &amp; intäkter'!$D$34,-F49+Resultat!$F$8+Resultat!$F$10,"")</f>
        <v/>
      </c>
      <c r="H49" s="34">
        <f>(Resultat!$F$8+Resultat!$F$10)*A49</f>
        <v>0</v>
      </c>
      <c r="I49" s="34">
        <f>IF((H49+'Kostnader &amp; intäkter'!D31)&gt;=$B$59,A49,"")</f>
        <v>46</v>
      </c>
      <c r="J49">
        <f t="shared" si="0"/>
        <v>46</v>
      </c>
    </row>
    <row r="50" spans="1:10" x14ac:dyDescent="0.25">
      <c r="A50" s="1">
        <v>47</v>
      </c>
      <c r="B50" s="33">
        <f>IF($A50&lt;='Kostnader &amp; intäkter'!$D$11,'Kostnader &amp; intäkter'!$D$9/'Kostnader &amp; intäkter'!$D$11,0)</f>
        <v>0</v>
      </c>
      <c r="C50" s="33">
        <f t="shared" si="1"/>
        <v>0</v>
      </c>
      <c r="D50" s="33">
        <f>IF($A50&lt;='Kostnader &amp; intäkter'!$D$11,C50*'Kostnader &amp; intäkter'!$D$13,0)</f>
        <v>0</v>
      </c>
      <c r="E50" s="33">
        <f>IF($A50&lt;='Kostnader &amp; intäkter'!$D$11,('Kostnader &amp; intäkter'!$D$7-'Kostnader &amp; intäkter'!$D$9)/'Kostnader &amp; intäkter'!$D$11,0)</f>
        <v>0</v>
      </c>
      <c r="F50" s="34" t="str">
        <f>IF($A50&lt;='Kostnader &amp; intäkter'!$D$34,B50+D50+'Kostnader &amp; intäkter'!$D$19,"")</f>
        <v/>
      </c>
      <c r="G50" s="34" t="str">
        <f>IF($A50&lt;='Kostnader &amp; intäkter'!$D$34,-F50+Resultat!$F$8+Resultat!$F$10,"")</f>
        <v/>
      </c>
      <c r="H50" s="34">
        <f>(Resultat!$F$8+Resultat!$F$10)*A50</f>
        <v>0</v>
      </c>
      <c r="I50" s="34">
        <f>IF((H50+'Kostnader &amp; intäkter'!D31)&gt;=$B$59,A50,"")</f>
        <v>47</v>
      </c>
      <c r="J50">
        <f t="shared" si="0"/>
        <v>47</v>
      </c>
    </row>
    <row r="51" spans="1:10" x14ac:dyDescent="0.25">
      <c r="A51" s="1">
        <v>48</v>
      </c>
      <c r="B51" s="33">
        <f>IF($A51&lt;='Kostnader &amp; intäkter'!$D$11,'Kostnader &amp; intäkter'!$D$9/'Kostnader &amp; intäkter'!$D$11,0)</f>
        <v>0</v>
      </c>
      <c r="C51" s="33">
        <f t="shared" si="1"/>
        <v>0</v>
      </c>
      <c r="D51" s="33">
        <f>IF($A51&lt;='Kostnader &amp; intäkter'!$D$11,C51*'Kostnader &amp; intäkter'!$D$13,0)</f>
        <v>0</v>
      </c>
      <c r="E51" s="33">
        <f>IF($A51&lt;='Kostnader &amp; intäkter'!$D$11,('Kostnader &amp; intäkter'!$D$7-'Kostnader &amp; intäkter'!$D$9)/'Kostnader &amp; intäkter'!$D$11,0)</f>
        <v>0</v>
      </c>
      <c r="F51" s="34" t="str">
        <f>IF($A51&lt;='Kostnader &amp; intäkter'!$D$34,B51+D51+'Kostnader &amp; intäkter'!$D$19,"")</f>
        <v/>
      </c>
      <c r="G51" s="34" t="str">
        <f>IF($A51&lt;='Kostnader &amp; intäkter'!$D$34,-F51+Resultat!$F$8+Resultat!$F$10,"")</f>
        <v/>
      </c>
      <c r="H51" s="34">
        <f>(Resultat!$F$8+Resultat!$F$10)*A51</f>
        <v>0</v>
      </c>
      <c r="I51" s="34">
        <f>IF((H51+'Kostnader &amp; intäkter'!D31)&gt;=$B$59,A51,"")</f>
        <v>48</v>
      </c>
      <c r="J51">
        <f t="shared" si="0"/>
        <v>48</v>
      </c>
    </row>
    <row r="52" spans="1:10" x14ac:dyDescent="0.25">
      <c r="A52" s="1">
        <v>49</v>
      </c>
      <c r="B52" s="33">
        <f>IF($A52&lt;='Kostnader &amp; intäkter'!$D$11,'Kostnader &amp; intäkter'!$D$9/'Kostnader &amp; intäkter'!$D$11,0)</f>
        <v>0</v>
      </c>
      <c r="C52" s="33">
        <f t="shared" si="1"/>
        <v>0</v>
      </c>
      <c r="D52" s="33">
        <f>IF($A52&lt;='Kostnader &amp; intäkter'!$D$11,C52*'Kostnader &amp; intäkter'!$D$13,0)</f>
        <v>0</v>
      </c>
      <c r="E52" s="33">
        <f>IF($A52&lt;='Kostnader &amp; intäkter'!$D$11,('Kostnader &amp; intäkter'!$D$7-'Kostnader &amp; intäkter'!$D$9)/'Kostnader &amp; intäkter'!$D$11,0)</f>
        <v>0</v>
      </c>
      <c r="F52" s="34" t="str">
        <f>IF($A52&lt;='Kostnader &amp; intäkter'!$D$34,B52+D52+'Kostnader &amp; intäkter'!$D$19,"")</f>
        <v/>
      </c>
      <c r="G52" s="34" t="str">
        <f>IF($A52&lt;='Kostnader &amp; intäkter'!$D$34,-F52+Resultat!$F$8+Resultat!$F$10,"")</f>
        <v/>
      </c>
      <c r="H52" s="34">
        <f>(Resultat!$F$8+Resultat!$F$10)*A52</f>
        <v>0</v>
      </c>
      <c r="I52" s="34">
        <f>IF((H52+'Kostnader &amp; intäkter'!D31)&gt;=$B$59,A52,"")</f>
        <v>49</v>
      </c>
      <c r="J52">
        <f t="shared" si="0"/>
        <v>49</v>
      </c>
    </row>
    <row r="53" spans="1:10" x14ac:dyDescent="0.25">
      <c r="A53" s="1">
        <v>50</v>
      </c>
      <c r="B53" s="33">
        <f>IF($A53&lt;='Kostnader &amp; intäkter'!$D$11,'Kostnader &amp; intäkter'!$D$9/'Kostnader &amp; intäkter'!$D$11,0)</f>
        <v>0</v>
      </c>
      <c r="C53" s="33">
        <f t="shared" si="1"/>
        <v>0</v>
      </c>
      <c r="D53" s="33">
        <f>IF($A53&lt;='Kostnader &amp; intäkter'!$D$11,C53*'Kostnader &amp; intäkter'!$D$13,0)</f>
        <v>0</v>
      </c>
      <c r="E53" s="33">
        <f>IF($A53&lt;='Kostnader &amp; intäkter'!$D$11,('Kostnader &amp; intäkter'!$D$7-'Kostnader &amp; intäkter'!$D$9)/'Kostnader &amp; intäkter'!$D$11,0)</f>
        <v>0</v>
      </c>
      <c r="F53" s="34" t="str">
        <f>IF($A53&lt;='Kostnader &amp; intäkter'!$D$34,B53+D53+'Kostnader &amp; intäkter'!$D$19,"")</f>
        <v/>
      </c>
      <c r="G53" s="34" t="str">
        <f>IF($A53&lt;='Kostnader &amp; intäkter'!$D$34,-F53+Resultat!$F$8+Resultat!$F$10,"")</f>
        <v/>
      </c>
      <c r="H53" s="34">
        <f>(Resultat!$F$8+Resultat!$F$10)*A53</f>
        <v>0</v>
      </c>
      <c r="I53" s="34">
        <f>IF((H53+'Kostnader &amp; intäkter'!D31)&gt;=$B$59,A53,"")</f>
        <v>50</v>
      </c>
      <c r="J53">
        <f t="shared" si="0"/>
        <v>50</v>
      </c>
    </row>
    <row r="54" spans="1:10" x14ac:dyDescent="0.25">
      <c r="B54" s="34"/>
      <c r="C54" s="34"/>
      <c r="D54" s="34"/>
      <c r="E54" s="34"/>
      <c r="F54" s="34"/>
      <c r="G54" s="34"/>
      <c r="H54" s="34">
        <f>(Resultat!$F$8+Resultat!$F$10)*A54</f>
        <v>0</v>
      </c>
      <c r="I54" s="34">
        <f t="shared" ref="I54" si="2">IF(H54&gt;=$B$59,A54,"")</f>
        <v>0</v>
      </c>
      <c r="J54">
        <f t="shared" si="0"/>
        <v>0</v>
      </c>
    </row>
    <row r="55" spans="1:10" ht="18.75" customHeight="1" thickBot="1" x14ac:dyDescent="0.3">
      <c r="A55" s="31" t="s">
        <v>35</v>
      </c>
      <c r="B55" s="35" t="e">
        <f>SUM(B4:B53)/'Kostnader &amp; intäkter'!$D$11</f>
        <v>#DIV/0!</v>
      </c>
      <c r="C55" s="35" t="e">
        <f>SUM(C4:C53)/'Kostnader &amp; intäkter'!$D$11</f>
        <v>#DIV/0!</v>
      </c>
      <c r="D55" s="35" t="e">
        <f>SUM(D4:D53)/'Kostnader &amp; intäkter'!$D$11</f>
        <v>#DIV/0!</v>
      </c>
      <c r="E55" s="35" t="e">
        <f>SUM(E4:E53)/'Kostnader &amp; intäkter'!$D$11</f>
        <v>#DIV/0!</v>
      </c>
      <c r="F55" s="35" t="e">
        <f>SUM(F4:F53)/'Kostnader &amp; intäkter'!$D$11</f>
        <v>#DIV/0!</v>
      </c>
      <c r="G55" s="35" t="e">
        <f>SUM(G4:G53)/'Kostnader &amp; intäkter'!$D$11</f>
        <v>#DIV/0!</v>
      </c>
      <c r="H55" s="35"/>
      <c r="I55" s="39">
        <f>MIN(I4:I53)-1</f>
        <v>0</v>
      </c>
      <c r="J55" s="39">
        <f>MIN(J4:J53)-1</f>
        <v>0</v>
      </c>
    </row>
    <row r="56" spans="1:10" ht="15.75" thickTop="1" x14ac:dyDescent="0.25"/>
    <row r="57" spans="1:10" ht="23.25" customHeight="1" thickBot="1" x14ac:dyDescent="0.3">
      <c r="A57" s="31" t="s">
        <v>36</v>
      </c>
      <c r="B57" s="35">
        <f>SUM(B4:B53)</f>
        <v>0</v>
      </c>
      <c r="C57" s="35">
        <f t="shared" ref="C57:G57" si="3">SUM(C4:C53)</f>
        <v>0</v>
      </c>
      <c r="D57" s="35">
        <f t="shared" si="3"/>
        <v>0</v>
      </c>
      <c r="E57" s="35">
        <f t="shared" si="3"/>
        <v>0</v>
      </c>
      <c r="F57" s="35">
        <f t="shared" si="3"/>
        <v>0</v>
      </c>
      <c r="G57" s="35">
        <f t="shared" si="3"/>
        <v>0</v>
      </c>
      <c r="H57" s="35"/>
      <c r="I57" s="35"/>
      <c r="J57" s="39"/>
    </row>
    <row r="58" spans="1:10" ht="15.75" thickTop="1" x14ac:dyDescent="0.25"/>
    <row r="59" spans="1:10" ht="26.25" customHeight="1" thickBot="1" x14ac:dyDescent="0.3">
      <c r="A59" s="31" t="s">
        <v>37</v>
      </c>
      <c r="B59" s="35">
        <f>'Kostnader &amp; intäkter'!D7+Kostnadsberäkning!D57</f>
        <v>0</v>
      </c>
    </row>
    <row r="60" spans="1:10" ht="15.75" thickTop="1" x14ac:dyDescent="0.25"/>
  </sheetData>
  <mergeCells count="1">
    <mergeCell ref="A1:G1"/>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Start</vt:lpstr>
      <vt:lpstr>Kostnader &amp; intäkter</vt:lpstr>
      <vt:lpstr>Resultat</vt:lpstr>
      <vt:lpstr>Kostnadsberäkning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Solcellssnurra</dc:title>
  <dc:subject>Ekonomi/beräkningsfiler</dc:subject>
  <dc:creator>Erik Karlsson</dc:creator>
  <cp:keywords>022052</cp:keywords>
  <dc:description>Publ. 2023-05, utg.1.</dc:description>
  <cp:lastModifiedBy>Erik Karlsson</cp:lastModifiedBy>
  <cp:lastPrinted>2023-04-14T12:39:36Z</cp:lastPrinted>
  <dcterms:created xsi:type="dcterms:W3CDTF">2023-02-17T09:36:38Z</dcterms:created>
  <dcterms:modified xsi:type="dcterms:W3CDTF">2023-05-05T06:47:11Z</dcterms:modified>
</cp:coreProperties>
</file>