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\\snsfiler01\Dfs-Users-01\Users_home_SSP\insekn\Desktop\Erik\Branschekonomi\Verktyg &amp; mallar\KF\KF21\"/>
    </mc:Choice>
  </mc:AlternateContent>
  <xr:revisionPtr revIDLastSave="0" documentId="13_ncr:1_{C4FCAC6A-A186-4485-9229-9A365B65BDE7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Yrkesarbetare VVS" sheetId="1" r:id="rId1"/>
    <sheet name="Tjänsteman" sheetId="2" r:id="rId2"/>
  </sheets>
  <definedNames>
    <definedName name="_xlnm.Print_Area" localSheetId="1">Tjänsteman!$B$1:$F$29</definedName>
    <definedName name="_xlnm.Print_Area" localSheetId="0">'Yrkesarbetare VVS'!$B$1:$F$31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2" l="1"/>
  <c r="F10" i="2" l="1"/>
  <c r="F21" i="2" l="1"/>
  <c r="H18" i="2"/>
  <c r="G9" i="2"/>
  <c r="H17" i="2"/>
  <c r="I18" i="2" l="1"/>
  <c r="G18" i="2" s="1"/>
  <c r="I17" i="2"/>
  <c r="G17" i="2" s="1"/>
  <c r="G26" i="2" l="1"/>
  <c r="E26" i="2"/>
  <c r="G28" i="1"/>
  <c r="E28" i="1"/>
  <c r="F10" i="1"/>
  <c r="G8" i="1" s="1"/>
  <c r="F21" i="1" l="1"/>
  <c r="F23" i="1"/>
  <c r="H18" i="1"/>
  <c r="H17" i="1"/>
  <c r="G10" i="1"/>
  <c r="G10" i="2"/>
  <c r="G13" i="2" s="1"/>
  <c r="G13" i="1" l="1"/>
  <c r="I17" i="1"/>
  <c r="G17" i="1" s="1"/>
  <c r="I18" i="1"/>
  <c r="G18" i="1" s="1"/>
  <c r="F13" i="2"/>
  <c r="F24" i="2" s="1"/>
  <c r="D14" i="2"/>
  <c r="F13" i="1"/>
  <c r="D14" i="1"/>
  <c r="F25" i="2" l="1"/>
  <c r="F15" i="2"/>
  <c r="F18" i="2"/>
  <c r="F20" i="2"/>
  <c r="F17" i="2"/>
  <c r="F26" i="2"/>
  <c r="F28" i="2"/>
  <c r="F16" i="2"/>
  <c r="F30" i="1"/>
  <c r="F27" i="1"/>
  <c r="F17" i="1"/>
  <c r="F25" i="1"/>
  <c r="F26" i="1" s="1"/>
  <c r="F15" i="1"/>
  <c r="F18" i="1"/>
  <c r="F24" i="1"/>
  <c r="F16" i="1"/>
  <c r="F28" i="1"/>
  <c r="F20" i="1"/>
  <c r="F29" i="2" l="1"/>
  <c r="F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F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Mustonen, Reijo:</t>
        </r>
        <r>
          <rPr>
            <sz val="9"/>
            <color indexed="81"/>
            <rFont val="Tahoma"/>
            <family val="2"/>
          </rPr>
          <t xml:space="preserve">
Lönekostnad som bildar underlag för nedanstående. Om man anger månadslön så sker en beräkning  månadslön/174. Vid Timlön är detta = utgångsvärdet.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F10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Lönekostnad som bildar underlag för nedanstående beräkning. 
Månadslön/175
</t>
        </r>
      </text>
    </comment>
  </commentList>
</comments>
</file>

<file path=xl/sharedStrings.xml><?xml version="1.0" encoding="utf-8"?>
<sst xmlns="http://schemas.openxmlformats.org/spreadsheetml/2006/main" count="104" uniqueCount="75">
  <si>
    <t>Månadslön</t>
  </si>
  <si>
    <t>Timlön</t>
  </si>
  <si>
    <t>Sjukfrånvaro i snitt tim</t>
  </si>
  <si>
    <t>Typ av kostnad</t>
  </si>
  <si>
    <t>Beräkningsgrund</t>
  </si>
  <si>
    <t>Kostnad</t>
  </si>
  <si>
    <t>3.1</t>
  </si>
  <si>
    <t>Lön</t>
  </si>
  <si>
    <t xml:space="preserve">Lön före skatt med påslag för sjuklön om </t>
  </si>
  <si>
    <t>3.2</t>
  </si>
  <si>
    <t>Arbetsgivaravgift</t>
  </si>
  <si>
    <t>31,42 % av Lön</t>
  </si>
  <si>
    <t>3.3</t>
  </si>
  <si>
    <t>Semester</t>
  </si>
  <si>
    <t>3.4</t>
  </si>
  <si>
    <r>
      <t xml:space="preserve">Arbetstidsförkortning </t>
    </r>
    <r>
      <rPr>
        <sz val="10"/>
        <color rgb="FF232323"/>
        <rFont val="Arial"/>
        <family val="2"/>
      </rPr>
      <t>enligt avtal</t>
    </r>
  </si>
  <si>
    <t>3.5</t>
  </si>
  <si>
    <r>
      <t>Övrig ledighet</t>
    </r>
    <r>
      <rPr>
        <sz val="10"/>
        <color rgb="FF232323"/>
        <rFont val="Arial"/>
        <family val="2"/>
      </rPr>
      <t xml:space="preserve"> enligt avtal </t>
    </r>
  </si>
  <si>
    <t>(röda dagar, klämdagar m.m.)</t>
  </si>
  <si>
    <t>3.6</t>
  </si>
  <si>
    <r>
      <t>Försäkringar och avgifter</t>
    </r>
    <r>
      <rPr>
        <sz val="10"/>
        <color rgb="FF232323"/>
        <rFont val="Arial"/>
        <family val="2"/>
      </rPr>
      <t xml:space="preserve"> enligt avtal</t>
    </r>
  </si>
  <si>
    <t>3.7</t>
  </si>
  <si>
    <r>
      <t>Pension</t>
    </r>
    <r>
      <rPr>
        <sz val="10"/>
        <color rgb="FF232323"/>
        <rFont val="Arial"/>
        <family val="2"/>
      </rPr>
      <t xml:space="preserve"> enligt avtal</t>
    </r>
  </si>
  <si>
    <t xml:space="preserve">* Yrkesarbetare under 26 års ålder har inte rätt till pension enligt avtal. </t>
  </si>
  <si>
    <t>** Vid lön över 7,5 inkomstbasbelopp tillkommer 30 % pension på överskjutande del av lön.</t>
  </si>
  <si>
    <t>3.7.1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</si>
  <si>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3.7.</t>
    </r>
  </si>
  <si>
    <t>24,26 % av kostnad för p. 3.7</t>
  </si>
  <si>
    <t>3.8</t>
  </si>
  <si>
    <t>3.8.1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</si>
  <si>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3.8.</t>
    </r>
  </si>
  <si>
    <t>24,26 % av kostnad för p. 3.8</t>
  </si>
  <si>
    <t>3.9</t>
  </si>
  <si>
    <r>
      <t xml:space="preserve">Särskilt tillägg, VVS, </t>
    </r>
    <r>
      <rPr>
        <sz val="10"/>
        <color rgb="FF232323"/>
        <rFont val="Arial"/>
        <family val="2"/>
      </rPr>
      <t>enligt avtal</t>
    </r>
  </si>
  <si>
    <t>3.10</t>
  </si>
  <si>
    <r>
      <t xml:space="preserve">Skyddskläder </t>
    </r>
    <r>
      <rPr>
        <sz val="10"/>
        <color rgb="FF232323"/>
        <rFont val="Arial"/>
        <family val="2"/>
      </rPr>
      <t>enligt avtal</t>
    </r>
  </si>
  <si>
    <t>Ange företagets procentsats</t>
  </si>
  <si>
    <t>*Någon fast procentsats följer inte av avtal, eftersom det är fråga om företagets verkliga kostnad (branschsnitt uppskattas till ca 1,6 %).</t>
  </si>
  <si>
    <t>3.11</t>
  </si>
  <si>
    <t>Avgifter till arbetsgivarorganisation</t>
  </si>
  <si>
    <t>1,0 % av Lön</t>
  </si>
  <si>
    <t>Totalt</t>
  </si>
  <si>
    <t>2.1</t>
  </si>
  <si>
    <t>………………. kr</t>
  </si>
  <si>
    <t>2.2</t>
  </si>
  <si>
    <t>2.3</t>
  </si>
  <si>
    <t>2.4</t>
  </si>
  <si>
    <t>2.5</t>
  </si>
  <si>
    <t>2.6</t>
  </si>
  <si>
    <t>2.7</t>
  </si>
  <si>
    <t>4,5 % av Lön</t>
  </si>
  <si>
    <t>2.7.1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</si>
  <si>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2.7.</t>
    </r>
  </si>
  <si>
    <t>24,26 % av kostnad för p. 2.7</t>
  </si>
  <si>
    <t>2.8</t>
  </si>
  <si>
    <t>*Någon fast procentsats följer inte av avtal, eftersom det är fråga om företagets verkliga kostnad (branschsnitt uppskattas till ca 1,5 %).</t>
  </si>
  <si>
    <t>2.9</t>
  </si>
  <si>
    <r>
      <t xml:space="preserve">Extrapension </t>
    </r>
    <r>
      <rPr>
        <sz val="10"/>
        <color rgb="FF232323"/>
        <rFont val="Arial"/>
        <family val="2"/>
      </rPr>
      <t xml:space="preserve">enligt Teknikinstallationsavtalet </t>
    </r>
  </si>
  <si>
    <r>
      <t xml:space="preserve">Börja med att fylla i Timlön eller i förkommande fall Månadslön.
</t>
    </r>
    <r>
      <rPr>
        <sz val="8"/>
        <color theme="1"/>
        <rFont val="Arial"/>
        <family val="2"/>
      </rPr>
      <t xml:space="preserve">(Uträkningen sker i första hand på angiven timlön eller så divideras månadslön med 174.) 
</t>
    </r>
    <r>
      <rPr>
        <sz val="11"/>
        <color theme="1"/>
        <rFont val="Arial"/>
        <family val="2"/>
      </rPr>
      <t xml:space="preserve">Den genomsnittliga sjukfrånvaron anges i ruta B10
Sedan skall även en procentsats för skyddskläder anges i ruta C29.
</t>
    </r>
    <r>
      <rPr>
        <b/>
        <sz val="9"/>
        <color theme="1"/>
        <rFont val="Arial"/>
        <family val="2"/>
      </rPr>
      <t>(används Tab tangenten för att förflytta dig mellan de orange fälten)</t>
    </r>
    <r>
      <rPr>
        <sz val="11"/>
        <color theme="1"/>
        <rFont val="Arial"/>
        <family val="2"/>
      </rPr>
      <t xml:space="preserve">
Inmatningen sker i de orangefälten.
</t>
    </r>
  </si>
  <si>
    <t>(röda dagar m.m.)</t>
  </si>
  <si>
    <r>
      <t>Börja med att fylla i Månadslön. (</t>
    </r>
    <r>
      <rPr>
        <sz val="8"/>
        <color theme="1"/>
        <rFont val="Arial"/>
        <family val="2"/>
      </rPr>
      <t xml:space="preserve">Beräkningsgrundande lön beräknas som månadslön dividerat med 175.)
</t>
    </r>
    <r>
      <rPr>
        <sz val="11"/>
        <color theme="1"/>
        <rFont val="Arial"/>
        <family val="2"/>
      </rPr>
      <t xml:space="preserve">Snitt sjukfrånvaro redovisas i ruta B10
Sedan skall även en procentsats för skyddskläder anges i ruta C26.
</t>
    </r>
    <r>
      <rPr>
        <b/>
        <sz val="10"/>
        <color theme="1"/>
        <rFont val="Arial"/>
        <family val="2"/>
      </rPr>
      <t>(används Tab tangenten för att förflytta dig mellan de orange fälten)</t>
    </r>
    <r>
      <rPr>
        <sz val="11"/>
        <color theme="1"/>
        <rFont val="Arial"/>
        <family val="2"/>
      </rPr>
      <t xml:space="preserve">
Inmatningen sker i de orangefälten.
</t>
    </r>
  </si>
  <si>
    <t xml:space="preserve">12,43 % av Lön </t>
  </si>
  <si>
    <t>2,11 % av Lön</t>
  </si>
  <si>
    <t>1,55 % av Lön</t>
  </si>
  <si>
    <t>30 % av Månadslön över 42 625 kr</t>
  </si>
  <si>
    <t xml:space="preserve">* Tjänstemän under 25 års ålder har inte rätt till pension enligt avtal. </t>
  </si>
  <si>
    <t>3,79 % av Lön</t>
  </si>
  <si>
    <t>0,32 % av Lön</t>
  </si>
  <si>
    <t xml:space="preserve">1,05 % av Lön </t>
  </si>
  <si>
    <t>0,46 % av Lön</t>
  </si>
  <si>
    <t xml:space="preserve">13,10 % av Lön </t>
  </si>
  <si>
    <t>2,09 % av Lön</t>
  </si>
  <si>
    <t>3,34 % av Lön</t>
  </si>
  <si>
    <t>1,6 % av Lön</t>
  </si>
  <si>
    <t>*** Avsättning deltidspension 1,6 % av lön.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</si>
</sst>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0.0%"/>
    <numFmt numFmtId="165" formatCode="0.0"/>
    <numFmt numFmtId="166" formatCode="_-* #,##0.00\ _k_r_-;\-* #,##0.00\ _k_r_-;_-* &quot;-&quot;??\ _k_r_-;_-@_-"/>
  </numFmts>
  <fonts count="29" x14ac:knownFonts="1">
    <font>
      <sz val="1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8"/>
      <color theme="1"/>
      <name val="Arial"/>
      <family val="2"/>
      <scheme val="major"/>
    </font>
    <font>
      <sz val="10"/>
      <color rgb="FF232323"/>
      <name val="Arial"/>
      <family val="2"/>
    </font>
    <font>
      <b/>
      <sz val="10"/>
      <color rgb="FF232323"/>
      <name val="Arial"/>
      <family val="2"/>
    </font>
    <font>
      <sz val="8"/>
      <color rgb="FF232323"/>
      <name val="Arial"/>
      <family val="2"/>
    </font>
    <font>
      <i/>
      <sz val="9"/>
      <color rgb="FF232323"/>
      <name val="Arial"/>
      <family val="2"/>
    </font>
    <font>
      <b/>
      <i/>
      <sz val="9"/>
      <color rgb="FF232323"/>
      <name val="Arial"/>
      <family val="2"/>
    </font>
    <font>
      <b/>
      <sz val="8"/>
      <color rgb="FF23232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theme="1" tint="9.9948118533890809E-2"/>
      <name val="Arial"/>
      <family val="2"/>
      <scheme val="minor"/>
    </font>
    <font>
      <sz val="10"/>
      <name val="Arial"/>
      <family val="2"/>
    </font>
    <font>
      <b/>
      <sz val="18"/>
      <color theme="1" tint="9.9948118533890809E-2"/>
      <name val="Arial"/>
      <family val="2"/>
      <scheme val="major"/>
    </font>
    <font>
      <b/>
      <sz val="15"/>
      <color theme="1" tint="9.9948118533890809E-2"/>
      <name val="Arial"/>
      <family val="2"/>
      <scheme val="minor"/>
    </font>
    <font>
      <b/>
      <sz val="13"/>
      <color theme="1" tint="9.9948118533890809E-2"/>
      <name val="Arial"/>
      <family val="2"/>
      <scheme val="minor"/>
    </font>
    <font>
      <b/>
      <sz val="11"/>
      <color theme="1" tint="9.9948118533890809E-2"/>
      <name val="Arial"/>
      <family val="2"/>
      <scheme val="minor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medium">
        <color theme="5"/>
      </bottom>
      <diagonal/>
    </border>
    <border>
      <left/>
      <right/>
      <top style="thin">
        <color theme="1" tint="0.24994659260841701"/>
      </top>
      <bottom style="double">
        <color theme="1" tint="0.24994659260841701"/>
      </bottom>
      <diagonal/>
    </border>
    <border>
      <left style="thin">
        <color theme="4" tint="-9.9978637043366805E-2"/>
      </left>
      <right style="thin">
        <color theme="4" tint="-9.9978637043366805E-2"/>
      </right>
      <top style="thin">
        <color theme="4" tint="-9.9978637043366805E-2"/>
      </top>
      <bottom style="thin">
        <color theme="4" tint="-9.9978637043366805E-2"/>
      </bottom>
      <diagonal/>
    </border>
    <border>
      <left style="thin">
        <color theme="4" tint="-9.9978637043366805E-2"/>
      </left>
      <right style="thin">
        <color theme="4" tint="-9.9978637043366805E-2"/>
      </right>
      <top/>
      <bottom style="thin">
        <color theme="4" tint="-9.9978637043366805E-2"/>
      </bottom>
      <diagonal/>
    </border>
    <border>
      <left style="thin">
        <color theme="4" tint="-9.9978637043366805E-2"/>
      </left>
      <right style="thin">
        <color theme="4" tint="-9.9978637043366805E-2"/>
      </right>
      <top style="thin">
        <color theme="4" tint="-9.9978637043366805E-2"/>
      </top>
      <bottom/>
      <diagonal/>
    </border>
    <border>
      <left/>
      <right style="thin">
        <color theme="4" tint="-9.9978637043366805E-2"/>
      </right>
      <top/>
      <bottom style="thin">
        <color theme="4" tint="-9.9978637043366805E-2"/>
      </bottom>
      <diagonal/>
    </border>
    <border>
      <left style="thin">
        <color theme="4" tint="-9.9978637043366805E-2"/>
      </left>
      <right/>
      <top/>
      <bottom style="thin">
        <color theme="4" tint="-9.9978637043366805E-2"/>
      </bottom>
      <diagonal/>
    </border>
    <border>
      <left/>
      <right style="thin">
        <color theme="4" tint="-9.9978637043366805E-2"/>
      </right>
      <top style="thin">
        <color theme="4" tint="-9.9978637043366805E-2"/>
      </top>
      <bottom/>
      <diagonal/>
    </border>
    <border>
      <left/>
      <right style="thin">
        <color theme="4" tint="-9.9978637043366805E-2"/>
      </right>
      <top style="thin">
        <color theme="4" tint="-9.9978637043366805E-2"/>
      </top>
      <bottom style="thin">
        <color theme="4" tint="-9.9978637043366805E-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</borders>
  <cellStyleXfs count="28">
    <xf numFmtId="0" fontId="0" fillId="0" borderId="0"/>
    <xf numFmtId="9" fontId="2" fillId="0" borderId="0" applyFont="0" applyFill="0" applyBorder="0" applyAlignment="0" applyProtection="0"/>
    <xf numFmtId="0" fontId="22" fillId="5" borderId="1" applyNumberFormat="0" applyAlignment="0">
      <protection locked="0"/>
    </xf>
    <xf numFmtId="0" fontId="20" fillId="4" borderId="1" applyNumberFormat="0" applyAlignment="0" applyProtection="0"/>
    <xf numFmtId="0" fontId="19" fillId="3" borderId="2" applyNumberFormat="0" applyAlignment="0" applyProtection="0"/>
    <xf numFmtId="0" fontId="24" fillId="0" borderId="0" applyNumberFormat="0" applyFill="0" applyBorder="0" applyAlignment="0" applyProtection="0"/>
    <xf numFmtId="0" fontId="25" fillId="0" borderId="5" applyNumberFormat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18" fillId="7" borderId="4" applyNumberFormat="0" applyAlignment="0" applyProtection="0"/>
    <xf numFmtId="0" fontId="18" fillId="6" borderId="4" applyNumberFormat="0" applyAlignment="0" applyProtection="0"/>
    <xf numFmtId="0" fontId="18" fillId="0" borderId="7" applyNumberFormat="0" applyFill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1" fillId="0" borderId="0" applyNumberFormat="0" applyFill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Alignment="1" applyProtection="1">
      <alignment wrapText="1"/>
    </xf>
    <xf numFmtId="44" fontId="3" fillId="0" borderId="0" xfId="0" applyNumberFormat="1" applyFont="1" applyProtection="1"/>
    <xf numFmtId="10" fontId="3" fillId="0" borderId="0" xfId="0" applyNumberFormat="1" applyFont="1" applyProtection="1"/>
    <xf numFmtId="0" fontId="3" fillId="0" borderId="0" xfId="0" applyFont="1"/>
    <xf numFmtId="0" fontId="4" fillId="0" borderId="0" xfId="0" applyFont="1"/>
    <xf numFmtId="10" fontId="3" fillId="0" borderId="0" xfId="0" applyNumberFormat="1" applyFont="1"/>
    <xf numFmtId="44" fontId="3" fillId="0" borderId="0" xfId="0" applyNumberFormat="1" applyFont="1"/>
    <xf numFmtId="10" fontId="3" fillId="0" borderId="0" xfId="1" applyNumberFormat="1" applyFont="1" applyProtection="1"/>
    <xf numFmtId="10" fontId="3" fillId="0" borderId="0" xfId="1" applyNumberFormat="1" applyFont="1"/>
    <xf numFmtId="10" fontId="3" fillId="0" borderId="0" xfId="0" applyNumberFormat="1" applyFont="1" applyBorder="1" applyAlignment="1" applyProtection="1">
      <alignment vertical="center"/>
    </xf>
    <xf numFmtId="10" fontId="3" fillId="0" borderId="0" xfId="1" applyNumberFormat="1" applyFont="1" applyBorder="1" applyAlignment="1" applyProtection="1"/>
    <xf numFmtId="10" fontId="3" fillId="0" borderId="0" xfId="0" applyNumberFormat="1" applyFont="1" applyBorder="1" applyAlignment="1">
      <alignment vertical="center"/>
    </xf>
    <xf numFmtId="44" fontId="22" fillId="5" borderId="1" xfId="2" applyNumberFormat="1">
      <protection locked="0"/>
    </xf>
    <xf numFmtId="1" fontId="22" fillId="5" borderId="1" xfId="2" applyNumberFormat="1">
      <protection locked="0"/>
    </xf>
    <xf numFmtId="44" fontId="18" fillId="7" borderId="4" xfId="10" applyNumberFormat="1" applyAlignment="1" applyProtection="1">
      <alignment vertical="center"/>
    </xf>
    <xf numFmtId="0" fontId="6" fillId="0" borderId="8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 wrapText="1"/>
    </xf>
    <xf numFmtId="0" fontId="8" fillId="0" borderId="8" xfId="0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vertical="center" wrapText="1"/>
    </xf>
    <xf numFmtId="0" fontId="10" fillId="0" borderId="8" xfId="0" applyFont="1" applyBorder="1" applyAlignment="1" applyProtection="1">
      <alignment vertical="center" wrapText="1"/>
    </xf>
    <xf numFmtId="0" fontId="11" fillId="0" borderId="8" xfId="0" applyFont="1" applyBorder="1" applyAlignment="1" applyProtection="1">
      <alignment vertical="center" wrapText="1"/>
    </xf>
    <xf numFmtId="0" fontId="7" fillId="0" borderId="10" xfId="0" applyFont="1" applyBorder="1" applyAlignment="1" applyProtection="1">
      <alignment vertical="center" wrapText="1"/>
    </xf>
    <xf numFmtId="0" fontId="8" fillId="0" borderId="9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 wrapText="1"/>
    </xf>
    <xf numFmtId="0" fontId="27" fillId="8" borderId="6" xfId="8" applyFill="1" applyAlignment="1" applyProtection="1">
      <alignment vertical="center" wrapText="1"/>
    </xf>
    <xf numFmtId="0" fontId="27" fillId="8" borderId="6" xfId="8" applyFill="1" applyAlignment="1" applyProtection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10" fontId="6" fillId="0" borderId="12" xfId="0" applyNumberFormat="1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44" fontId="18" fillId="7" borderId="4" xfId="10" applyNumberFormat="1" applyAlignment="1"/>
    <xf numFmtId="0" fontId="27" fillId="8" borderId="6" xfId="8" applyFill="1" applyAlignment="1">
      <alignment vertical="center" wrapText="1"/>
    </xf>
    <xf numFmtId="0" fontId="22" fillId="5" borderId="1" xfId="2" applyAlignment="1">
      <alignment horizontal="center" vertical="center" wrapText="1"/>
      <protection locked="0"/>
    </xf>
    <xf numFmtId="165" fontId="22" fillId="5" borderId="1" xfId="2" applyNumberFormat="1" applyAlignment="1">
      <alignment horizontal="center" vertical="center" wrapText="1"/>
      <protection locked="0"/>
    </xf>
    <xf numFmtId="44" fontId="20" fillId="4" borderId="1" xfId="3" applyNumberFormat="1" applyAlignment="1" applyProtection="1">
      <alignment horizontal="right" vertical="center" wrapText="1"/>
    </xf>
    <xf numFmtId="44" fontId="20" fillId="4" borderId="1" xfId="3" applyNumberFormat="1" applyAlignment="1" applyProtection="1">
      <alignment vertical="center" wrapText="1"/>
    </xf>
    <xf numFmtId="44" fontId="20" fillId="4" borderId="1" xfId="3" applyNumberFormat="1" applyAlignment="1">
      <alignment horizontal="right" vertical="center" wrapText="1"/>
    </xf>
    <xf numFmtId="44" fontId="18" fillId="7" borderId="7" xfId="12" applyNumberFormat="1" applyFill="1" applyAlignment="1" applyProtection="1">
      <alignment horizontal="right" vertical="center" wrapText="1"/>
    </xf>
    <xf numFmtId="44" fontId="18" fillId="7" borderId="7" xfId="12" applyNumberFormat="1" applyFill="1" applyAlignment="1">
      <alignment horizontal="right" vertical="center" wrapText="1"/>
    </xf>
    <xf numFmtId="44" fontId="20" fillId="4" borderId="1" xfId="3" applyNumberFormat="1" applyAlignment="1">
      <alignment horizontal="right" vertical="center" wrapText="1"/>
    </xf>
    <xf numFmtId="0" fontId="6" fillId="0" borderId="8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horizontal="right" vertical="center" wrapText="1"/>
    </xf>
    <xf numFmtId="44" fontId="20" fillId="4" borderId="1" xfId="3" applyNumberFormat="1" applyAlignment="1" applyProtection="1">
      <alignment horizontal="right" vertical="center" wrapText="1"/>
    </xf>
    <xf numFmtId="0" fontId="14" fillId="3" borderId="3" xfId="4" applyFont="1" applyBorder="1" applyAlignment="1" applyProtection="1">
      <alignment horizontal="left" vertical="top" wrapText="1"/>
    </xf>
    <xf numFmtId="0" fontId="14" fillId="3" borderId="0" xfId="4" applyFont="1" applyBorder="1" applyAlignment="1" applyProtection="1">
      <alignment horizontal="left" vertical="top" wrapText="1"/>
    </xf>
    <xf numFmtId="0" fontId="27" fillId="8" borderId="6" xfId="8" applyFill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center" vertical="center"/>
    </xf>
    <xf numFmtId="10" fontId="3" fillId="0" borderId="0" xfId="1" applyNumberFormat="1" applyFont="1" applyBorder="1" applyAlignment="1" applyProtection="1">
      <alignment horizontal="right"/>
    </xf>
    <xf numFmtId="10" fontId="6" fillId="0" borderId="9" xfId="0" applyNumberFormat="1" applyFont="1" applyBorder="1" applyAlignment="1" applyProtection="1">
      <alignment horizontal="left" vertical="center" wrapText="1"/>
    </xf>
    <xf numFmtId="44" fontId="20" fillId="4" borderId="1" xfId="3" applyNumberFormat="1" applyAlignment="1" applyProtection="1">
      <alignment horizontal="center" vertical="center" wrapText="1"/>
    </xf>
    <xf numFmtId="10" fontId="3" fillId="0" borderId="0" xfId="0" applyNumberFormat="1" applyFont="1" applyBorder="1" applyAlignment="1" applyProtection="1">
      <alignment horizontal="right" vertical="center"/>
    </xf>
    <xf numFmtId="164" fontId="3" fillId="0" borderId="0" xfId="1" applyNumberFormat="1" applyFont="1" applyBorder="1" applyAlignment="1" applyProtection="1">
      <alignment horizontal="right" vertical="center"/>
    </xf>
    <xf numFmtId="0" fontId="18" fillId="8" borderId="7" xfId="12" applyFill="1" applyAlignment="1" applyProtection="1">
      <alignment horizontal="right" vertical="center" wrapText="1"/>
    </xf>
    <xf numFmtId="0" fontId="9" fillId="0" borderId="8" xfId="0" applyFont="1" applyBorder="1" applyAlignment="1" applyProtection="1">
      <alignment horizontal="right" vertical="center" wrapText="1"/>
    </xf>
    <xf numFmtId="9" fontId="6" fillId="0" borderId="8" xfId="1" applyFont="1" applyBorder="1" applyAlignment="1" applyProtection="1">
      <alignment horizontal="right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44" fontId="20" fillId="4" borderId="1" xfId="3" applyNumberFormat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27" fillId="8" borderId="6" xfId="8" applyFill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/>
    </xf>
    <xf numFmtId="0" fontId="14" fillId="3" borderId="3" xfId="4" applyFont="1" applyBorder="1" applyAlignment="1">
      <alignment horizontal="left" vertical="top" wrapText="1"/>
    </xf>
    <xf numFmtId="0" fontId="14" fillId="3" borderId="0" xfId="4" applyFont="1" applyBorder="1" applyAlignment="1">
      <alignment horizontal="left" vertical="top" wrapText="1"/>
    </xf>
    <xf numFmtId="44" fontId="20" fillId="4" borderId="1" xfId="3" applyNumberFormat="1" applyAlignment="1">
      <alignment horizontal="center" vertical="center" wrapText="1"/>
    </xf>
    <xf numFmtId="10" fontId="3" fillId="0" borderId="0" xfId="0" applyNumberFormat="1" applyFont="1" applyBorder="1" applyAlignment="1">
      <alignment horizontal="right" vertical="center"/>
    </xf>
    <xf numFmtId="0" fontId="18" fillId="8" borderId="7" xfId="12" applyFill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right" vertical="center" wrapText="1"/>
    </xf>
    <xf numFmtId="0" fontId="7" fillId="0" borderId="13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</cellXfs>
  <cellStyles count="28">
    <cellStyle name="Anteckning" xfId="4" builtinId="10" customBuiltin="1"/>
    <cellStyle name="Anteckning 2" xfId="13" xr:uid="{BBBBA667-DD44-44D4-8F44-49EB6B9235E2}"/>
    <cellStyle name="Anteckning 3" xfId="14" xr:uid="{1AC15693-981B-41AA-86B6-8FEC6F9FA526}"/>
    <cellStyle name="Beräkning" xfId="3" builtinId="22" customBuiltin="1"/>
    <cellStyle name="Hyperlänk 2" xfId="15" xr:uid="{C0ABCAA7-0439-47B0-A5F4-D9C684A272CF}"/>
    <cellStyle name="Indata" xfId="2" builtinId="20" customBuiltin="1"/>
    <cellStyle name="Kontrollcell" xfId="11" builtinId="23" customBuiltin="1"/>
    <cellStyle name="Normal" xfId="0" builtinId="0" customBuiltin="1"/>
    <cellStyle name="Normal 2" xfId="16" xr:uid="{178FC68D-6B8A-4F93-8517-D60E65BB634C}"/>
    <cellStyle name="Normal 3" xfId="17" xr:uid="{7DFCE62C-98B7-40DB-9710-33B3F10A507F}"/>
    <cellStyle name="Normal 4" xfId="18" xr:uid="{8D000878-2D25-4C0F-8E64-CD21A2CBC465}"/>
    <cellStyle name="Normal 5" xfId="19" xr:uid="{6DEF3626-C03D-4A25-BF60-CEF31C2531A9}"/>
    <cellStyle name="Normal 6" xfId="20" xr:uid="{F8E4D984-E83A-4CB0-A67E-7DE53813C97C}"/>
    <cellStyle name="Procent" xfId="1" builtinId="5"/>
    <cellStyle name="Procent 2" xfId="21" xr:uid="{4E936F14-AB7D-4999-815E-42A3277E6EBA}"/>
    <cellStyle name="Procent 3" xfId="22" xr:uid="{4CC6FA4C-A24B-4A25-802E-4BFBCD59BE10}"/>
    <cellStyle name="Procent 4" xfId="23" xr:uid="{2DCAA02A-CC78-4C2D-B332-A3D381B548A1}"/>
    <cellStyle name="Rubrik" xfId="5" builtinId="15" customBuiltin="1"/>
    <cellStyle name="Rubrik 1" xfId="6" builtinId="16" customBuiltin="1"/>
    <cellStyle name="Rubrik 2" xfId="7" builtinId="17" customBuiltin="1"/>
    <cellStyle name="Rubrik 3" xfId="8" builtinId="18" customBuiltin="1"/>
    <cellStyle name="Rubrik 4" xfId="9" builtinId="19" customBuiltin="1"/>
    <cellStyle name="Summa" xfId="12" builtinId="25" customBuiltin="1"/>
    <cellStyle name="Tusental 2" xfId="24" xr:uid="{345F415A-B871-483B-A93F-1EAC5351C1CF}"/>
    <cellStyle name="Tusental 2 2" xfId="25" xr:uid="{54843723-3AC4-4167-844B-FED7598792FF}"/>
    <cellStyle name="Utdata" xfId="10" builtinId="21" customBuiltin="1"/>
    <cellStyle name="Valuta 2" xfId="26" xr:uid="{6B4F001D-3164-481E-B6C5-962C85734A97}"/>
    <cellStyle name="Valuta 3" xfId="27" xr:uid="{48E668DD-310A-4AFC-8704-CCEA48DB20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IN">
  <a:themeElements>
    <a:clrScheme name="IN">
      <a:dk1>
        <a:srgbClr val="191919"/>
      </a:dk1>
      <a:lt1>
        <a:sysClr val="window" lastClr="FFFFFF"/>
      </a:lt1>
      <a:dk2>
        <a:srgbClr val="6CC04A"/>
      </a:dk2>
      <a:lt2>
        <a:srgbClr val="A9DC92"/>
      </a:lt2>
      <a:accent1>
        <a:srgbClr val="E3E5E3"/>
      </a:accent1>
      <a:accent2>
        <a:srgbClr val="6B7D83"/>
      </a:accent2>
      <a:accent3>
        <a:srgbClr val="C7D8DB"/>
      </a:accent3>
      <a:accent4>
        <a:srgbClr val="9CAC9A"/>
      </a:accent4>
      <a:accent5>
        <a:srgbClr val="EED665"/>
      </a:accent5>
      <a:accent6>
        <a:srgbClr val="DC8E65"/>
      </a:accent6>
      <a:hlink>
        <a:srgbClr val="6CC04A"/>
      </a:hlink>
      <a:folHlink>
        <a:srgbClr val="A9DC92"/>
      </a:folHlink>
    </a:clrScheme>
    <a:fontScheme name="I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Bandad kant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7779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2"/>
  <sheetViews>
    <sheetView showGridLines="0" showRowColHeaders="0" tabSelected="1" topLeftCell="A7" zoomScaleNormal="100" workbookViewId="0">
      <selection activeCell="F23" sqref="F23"/>
    </sheetView>
  </sheetViews>
  <sheetFormatPr defaultColWidth="29.7109375" defaultRowHeight="14.25" x14ac:dyDescent="0.2"/>
  <cols>
    <col min="1" max="1" width="3" customWidth="1"/>
    <col min="2" max="2" width="11.7109375" style="1" customWidth="1"/>
    <col min="3" max="3" width="28.5703125" style="1" customWidth="1"/>
    <col min="4" max="4" width="9.42578125" style="1" customWidth="1"/>
    <col min="5" max="5" width="25.5703125" style="1" customWidth="1"/>
    <col min="6" max="6" width="17.85546875" style="1" customWidth="1"/>
    <col min="7" max="9" width="0.140625" style="1" customWidth="1"/>
    <col min="10" max="16384" width="29.7109375" style="1"/>
  </cols>
  <sheetData>
    <row r="2" spans="2:7" ht="15" customHeight="1" x14ac:dyDescent="0.2">
      <c r="B2" s="52" t="s">
        <v>58</v>
      </c>
      <c r="C2" s="53"/>
      <c r="D2" s="53"/>
      <c r="E2" s="53"/>
      <c r="F2" s="53"/>
    </row>
    <row r="3" spans="2:7" x14ac:dyDescent="0.2">
      <c r="B3" s="52"/>
      <c r="C3" s="53"/>
      <c r="D3" s="53"/>
      <c r="E3" s="53"/>
      <c r="F3" s="53"/>
    </row>
    <row r="4" spans="2:7" ht="42.75" customHeight="1" x14ac:dyDescent="0.2">
      <c r="B4" s="52"/>
      <c r="C4" s="53"/>
      <c r="D4" s="53"/>
      <c r="E4" s="53"/>
      <c r="F4" s="53"/>
    </row>
    <row r="5" spans="2:7" ht="7.5" customHeight="1" x14ac:dyDescent="0.2"/>
    <row r="6" spans="2:7" ht="24" customHeight="1" x14ac:dyDescent="0.25">
      <c r="B6" s="2" t="s">
        <v>0</v>
      </c>
      <c r="C6" s="15">
        <v>0</v>
      </c>
    </row>
    <row r="7" spans="2:7" x14ac:dyDescent="0.2">
      <c r="B7" s="3"/>
      <c r="F7"/>
    </row>
    <row r="8" spans="2:7" ht="24" customHeight="1" x14ac:dyDescent="0.25">
      <c r="B8" s="2" t="s">
        <v>1</v>
      </c>
      <c r="C8" s="15">
        <v>0</v>
      </c>
      <c r="F8"/>
      <c r="G8" s="4">
        <f>(F10*1.131)*(2088-200-64-88-40-C10)</f>
        <v>0</v>
      </c>
    </row>
    <row r="9" spans="2:7" x14ac:dyDescent="0.2">
      <c r="B9" s="3"/>
    </row>
    <row r="10" spans="2:7" ht="24" customHeight="1" x14ac:dyDescent="0.2">
      <c r="B10" s="3" t="s">
        <v>2</v>
      </c>
      <c r="C10" s="16">
        <v>0</v>
      </c>
      <c r="F10" s="17">
        <f>IF(C8&gt;0,C8,((C6/174)))</f>
        <v>0</v>
      </c>
      <c r="G10" s="4">
        <f>(C10*F10)*0.8</f>
        <v>0</v>
      </c>
    </row>
    <row r="11" spans="2:7" ht="7.5" customHeight="1" x14ac:dyDescent="0.2"/>
    <row r="12" spans="2:7" ht="15.75" thickBot="1" x14ac:dyDescent="0.25">
      <c r="B12" s="27"/>
      <c r="C12" s="27" t="s">
        <v>3</v>
      </c>
      <c r="D12" s="54" t="s">
        <v>4</v>
      </c>
      <c r="E12" s="54"/>
      <c r="F12" s="28" t="s">
        <v>5</v>
      </c>
    </row>
    <row r="13" spans="2:7" x14ac:dyDescent="0.2">
      <c r="B13" s="55" t="s">
        <v>6</v>
      </c>
      <c r="C13" s="56" t="s">
        <v>7</v>
      </c>
      <c r="D13" s="57" t="s">
        <v>8</v>
      </c>
      <c r="E13" s="57"/>
      <c r="F13" s="51">
        <f>F10*(1+G13)</f>
        <v>0</v>
      </c>
      <c r="G13" s="58">
        <f>IF(F10&gt;0,(G10/G8)*100)/100</f>
        <v>0</v>
      </c>
    </row>
    <row r="14" spans="2:7" ht="12.75" customHeight="1" x14ac:dyDescent="0.2">
      <c r="B14" s="55"/>
      <c r="C14" s="56"/>
      <c r="D14" s="59">
        <f>G13</f>
        <v>0</v>
      </c>
      <c r="E14" s="59"/>
      <c r="F14" s="51"/>
      <c r="G14" s="58"/>
    </row>
    <row r="15" spans="2:7" x14ac:dyDescent="0.2">
      <c r="B15" s="18" t="s">
        <v>9</v>
      </c>
      <c r="C15" s="19" t="s">
        <v>10</v>
      </c>
      <c r="D15" s="50" t="s">
        <v>11</v>
      </c>
      <c r="E15" s="50"/>
      <c r="F15" s="43">
        <f>$F$13*G15</f>
        <v>0</v>
      </c>
      <c r="G15" s="5">
        <v>0.31419999999999998</v>
      </c>
    </row>
    <row r="16" spans="2:7" x14ac:dyDescent="0.2">
      <c r="B16" s="18" t="s">
        <v>12</v>
      </c>
      <c r="C16" s="19" t="s">
        <v>13</v>
      </c>
      <c r="D16" s="50" t="s">
        <v>70</v>
      </c>
      <c r="E16" s="50"/>
      <c r="F16" s="43">
        <f>$F$13*G16</f>
        <v>0</v>
      </c>
      <c r="G16" s="5">
        <v>0.13100000000000001</v>
      </c>
    </row>
    <row r="17" spans="2:9" ht="24.75" customHeight="1" x14ac:dyDescent="0.2">
      <c r="B17" s="18" t="s">
        <v>14</v>
      </c>
      <c r="C17" s="19" t="s">
        <v>15</v>
      </c>
      <c r="D17" s="50" t="s">
        <v>71</v>
      </c>
      <c r="E17" s="50"/>
      <c r="F17" s="43">
        <f>$F$13*G17</f>
        <v>0</v>
      </c>
      <c r="G17" s="5">
        <f>I17</f>
        <v>0</v>
      </c>
      <c r="H17" s="4">
        <f>F10*40</f>
        <v>0</v>
      </c>
      <c r="I17" s="10">
        <f>IF(F10&gt;0,H17/G8,0)</f>
        <v>0</v>
      </c>
    </row>
    <row r="18" spans="2:9" x14ac:dyDescent="0.2">
      <c r="B18" s="49" t="s">
        <v>16</v>
      </c>
      <c r="C18" s="24" t="s">
        <v>17</v>
      </c>
      <c r="D18" s="50" t="s">
        <v>72</v>
      </c>
      <c r="E18" s="50"/>
      <c r="F18" s="51">
        <f>F13*G18</f>
        <v>0</v>
      </c>
      <c r="G18" s="5">
        <f>I18</f>
        <v>0</v>
      </c>
      <c r="H18" s="4">
        <f>F10*64</f>
        <v>0</v>
      </c>
      <c r="I18" s="10">
        <f>IF(F10&gt;0,H18/G8,0)</f>
        <v>0</v>
      </c>
    </row>
    <row r="19" spans="2:9" x14ac:dyDescent="0.2">
      <c r="B19" s="49"/>
      <c r="C19" s="26" t="s">
        <v>59</v>
      </c>
      <c r="D19" s="50"/>
      <c r="E19" s="50"/>
      <c r="F19" s="51"/>
    </row>
    <row r="20" spans="2:9" ht="25.5" x14ac:dyDescent="0.2">
      <c r="B20" s="18" t="s">
        <v>19</v>
      </c>
      <c r="C20" s="19" t="s">
        <v>20</v>
      </c>
      <c r="D20" s="50" t="s">
        <v>69</v>
      </c>
      <c r="E20" s="50"/>
      <c r="F20" s="43">
        <f>F13*G20</f>
        <v>0</v>
      </c>
      <c r="G20" s="5">
        <v>4.5999999999999999E-3</v>
      </c>
    </row>
    <row r="21" spans="2:9" x14ac:dyDescent="0.2">
      <c r="B21" s="49" t="s">
        <v>21</v>
      </c>
      <c r="C21" s="24" t="s">
        <v>22</v>
      </c>
      <c r="D21" s="50" t="s">
        <v>50</v>
      </c>
      <c r="E21" s="50"/>
      <c r="F21" s="60">
        <f>IF(F10&lt;245,F10*G21,245*G21)</f>
        <v>0</v>
      </c>
      <c r="G21" s="61">
        <v>4.4999999999999998E-2</v>
      </c>
    </row>
    <row r="22" spans="2:9" ht="22.5" x14ac:dyDescent="0.2">
      <c r="B22" s="49"/>
      <c r="C22" s="25" t="s">
        <v>23</v>
      </c>
      <c r="D22" s="50"/>
      <c r="E22" s="50"/>
      <c r="F22" s="60"/>
      <c r="G22" s="61"/>
    </row>
    <row r="23" spans="2:9" ht="33.75" x14ac:dyDescent="0.2">
      <c r="B23" s="49"/>
      <c r="C23" s="20" t="s">
        <v>24</v>
      </c>
      <c r="D23" s="50" t="s">
        <v>64</v>
      </c>
      <c r="E23" s="50"/>
      <c r="F23" s="44">
        <f>IF(F10&gt;245,(F10-245)*G23,0)</f>
        <v>0</v>
      </c>
      <c r="G23" s="12">
        <v>0.3</v>
      </c>
    </row>
    <row r="24" spans="2:9" ht="36" x14ac:dyDescent="0.2">
      <c r="B24" s="21" t="s">
        <v>25</v>
      </c>
      <c r="C24" s="22" t="s">
        <v>26</v>
      </c>
      <c r="D24" s="64" t="s">
        <v>27</v>
      </c>
      <c r="E24" s="64"/>
      <c r="F24" s="43">
        <f>(F21+F23)*G24</f>
        <v>0</v>
      </c>
      <c r="G24" s="5">
        <v>0.24260000000000001</v>
      </c>
    </row>
    <row r="25" spans="2:9" ht="25.5" x14ac:dyDescent="0.2">
      <c r="B25" s="18" t="s">
        <v>28</v>
      </c>
      <c r="C25" s="19" t="s">
        <v>57</v>
      </c>
      <c r="D25" s="50" t="s">
        <v>68</v>
      </c>
      <c r="E25" s="50"/>
      <c r="F25" s="43">
        <f>F13*G25</f>
        <v>0</v>
      </c>
      <c r="G25" s="5">
        <v>1.0500000000000001E-2</v>
      </c>
    </row>
    <row r="26" spans="2:9" ht="36" x14ac:dyDescent="0.2">
      <c r="B26" s="21" t="s">
        <v>29</v>
      </c>
      <c r="C26" s="22" t="s">
        <v>30</v>
      </c>
      <c r="D26" s="64" t="s">
        <v>31</v>
      </c>
      <c r="E26" s="64"/>
      <c r="F26" s="43">
        <f>F25*G26</f>
        <v>0</v>
      </c>
      <c r="G26" s="5">
        <v>0.24260000000000001</v>
      </c>
    </row>
    <row r="27" spans="2:9" ht="25.5" x14ac:dyDescent="0.2">
      <c r="B27" s="18" t="s">
        <v>32</v>
      </c>
      <c r="C27" s="19" t="s">
        <v>33</v>
      </c>
      <c r="D27" s="50" t="s">
        <v>67</v>
      </c>
      <c r="E27" s="50"/>
      <c r="F27" s="43">
        <f>F13*G27</f>
        <v>0</v>
      </c>
      <c r="G27" s="5">
        <v>3.2000000000000002E-3</v>
      </c>
    </row>
    <row r="28" spans="2:9" ht="45" x14ac:dyDescent="0.2">
      <c r="B28" s="49" t="s">
        <v>34</v>
      </c>
      <c r="C28" s="24" t="s">
        <v>35</v>
      </c>
      <c r="D28" s="23" t="s">
        <v>36</v>
      </c>
      <c r="E28" s="65" t="str">
        <f>D29&amp;"% av Lön "</f>
        <v xml:space="preserve">0% av Lön </v>
      </c>
      <c r="F28" s="51">
        <f>F13*G28</f>
        <v>0</v>
      </c>
      <c r="G28" s="62">
        <f>D29/100</f>
        <v>0</v>
      </c>
    </row>
    <row r="29" spans="2:9" ht="45" x14ac:dyDescent="0.2">
      <c r="B29" s="49"/>
      <c r="C29" s="25" t="s">
        <v>37</v>
      </c>
      <c r="D29" s="42">
        <v>0</v>
      </c>
      <c r="E29" s="65"/>
      <c r="F29" s="51"/>
      <c r="G29" s="62"/>
    </row>
    <row r="30" spans="2:9" ht="25.5" x14ac:dyDescent="0.2">
      <c r="B30" s="18" t="s">
        <v>38</v>
      </c>
      <c r="C30" s="19" t="s">
        <v>39</v>
      </c>
      <c r="D30" s="50" t="s">
        <v>40</v>
      </c>
      <c r="E30" s="50"/>
      <c r="F30" s="43">
        <f>F13*G30</f>
        <v>0</v>
      </c>
      <c r="G30" s="5">
        <v>0.01</v>
      </c>
    </row>
    <row r="31" spans="2:9" ht="24" customHeight="1" thickBot="1" x14ac:dyDescent="0.25">
      <c r="B31" s="63" t="s">
        <v>41</v>
      </c>
      <c r="C31" s="63"/>
      <c r="D31" s="63"/>
      <c r="E31" s="63"/>
      <c r="F31" s="46">
        <f>SUM(F13:F30)</f>
        <v>0</v>
      </c>
    </row>
    <row r="32" spans="2:9" ht="15" thickTop="1" x14ac:dyDescent="0.2"/>
  </sheetData>
  <sheetProtection algorithmName="SHA-512" hashValue="RUr8EUUTepDZPx2k0GWEWt4mH6ApT25trrCK/6YwhgLcUftoQONFpyzipjodGmW9pZxwKFwG/kR1yj6966Q6gw==" saltValue="pOhiTgH02sRZux4SlLSLwA==" spinCount="100000" sheet="1" objects="1" scenarios="1"/>
  <mergeCells count="30">
    <mergeCell ref="F28:F29"/>
    <mergeCell ref="G28:G29"/>
    <mergeCell ref="D30:E30"/>
    <mergeCell ref="B31:E31"/>
    <mergeCell ref="D24:E24"/>
    <mergeCell ref="D25:E25"/>
    <mergeCell ref="D26:E26"/>
    <mergeCell ref="D27:E27"/>
    <mergeCell ref="B28:B29"/>
    <mergeCell ref="E28:E29"/>
    <mergeCell ref="D20:E20"/>
    <mergeCell ref="B21:B23"/>
    <mergeCell ref="D21:E22"/>
    <mergeCell ref="F21:F22"/>
    <mergeCell ref="G21:G22"/>
    <mergeCell ref="D23:E23"/>
    <mergeCell ref="G13:G14"/>
    <mergeCell ref="D14:E14"/>
    <mergeCell ref="D15:E15"/>
    <mergeCell ref="D16:E16"/>
    <mergeCell ref="D17:E17"/>
    <mergeCell ref="B18:B19"/>
    <mergeCell ref="D18:E19"/>
    <mergeCell ref="F18:F19"/>
    <mergeCell ref="B2:F4"/>
    <mergeCell ref="D12:E12"/>
    <mergeCell ref="B13:B14"/>
    <mergeCell ref="C13:C14"/>
    <mergeCell ref="D13:E13"/>
    <mergeCell ref="F13:F14"/>
  </mergeCells>
  <pageMargins left="0.70866141732283472" right="0.70866141732283472" top="0.86614173228346458" bottom="0.74803149606299213" header="0.31496062992125984" footer="0.31496062992125984"/>
  <pageSetup paperSize="9" scale="92" orientation="portrait" r:id="rId1"/>
  <headerFooter>
    <oddHeader>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J30"/>
  <sheetViews>
    <sheetView showGridLines="0" showRowColHeaders="0" topLeftCell="A7" zoomScaleNormal="100" workbookViewId="0">
      <selection activeCell="L27" sqref="L27"/>
    </sheetView>
  </sheetViews>
  <sheetFormatPr defaultColWidth="29.7109375" defaultRowHeight="14.25" x14ac:dyDescent="0.2"/>
  <cols>
    <col min="1" max="1" width="3" customWidth="1"/>
    <col min="2" max="2" width="11.7109375" style="6" customWidth="1"/>
    <col min="3" max="3" width="28.7109375" style="6" customWidth="1"/>
    <col min="4" max="4" width="11.5703125" style="6" customWidth="1"/>
    <col min="5" max="5" width="22.85546875" style="6" customWidth="1"/>
    <col min="6" max="6" width="17.85546875" style="6" customWidth="1"/>
    <col min="7" max="7" width="0.140625" style="6" hidden="1" customWidth="1"/>
    <col min="8" max="8" width="14" style="6" hidden="1" customWidth="1"/>
    <col min="9" max="9" width="6.85546875" style="6" hidden="1" customWidth="1"/>
    <col min="10" max="10" width="0.140625" style="6" customWidth="1"/>
    <col min="11" max="16384" width="29.7109375" style="6"/>
  </cols>
  <sheetData>
    <row r="4" spans="2:7" ht="15" customHeight="1" x14ac:dyDescent="0.2">
      <c r="B4" s="72" t="s">
        <v>60</v>
      </c>
      <c r="C4" s="73"/>
      <c r="D4" s="73"/>
      <c r="E4" s="73"/>
      <c r="F4" s="73"/>
    </row>
    <row r="5" spans="2:7" x14ac:dyDescent="0.2">
      <c r="B5" s="72"/>
      <c r="C5" s="73"/>
      <c r="D5" s="73"/>
      <c r="E5" s="73"/>
      <c r="F5" s="73"/>
    </row>
    <row r="6" spans="2:7" ht="54.75" customHeight="1" x14ac:dyDescent="0.2">
      <c r="B6" s="72"/>
      <c r="C6" s="73"/>
      <c r="D6" s="73"/>
      <c r="E6" s="73"/>
      <c r="F6" s="73"/>
    </row>
    <row r="8" spans="2:7" ht="24" customHeight="1" x14ac:dyDescent="0.25">
      <c r="B8" s="7" t="s">
        <v>0</v>
      </c>
      <c r="C8" s="15">
        <v>0</v>
      </c>
    </row>
    <row r="9" spans="2:7" ht="15" x14ac:dyDescent="0.25">
      <c r="B9" s="7"/>
      <c r="F9"/>
      <c r="G9" s="4">
        <f>(F10*1.1243)*(2088-200-72-88-40-C10)</f>
        <v>0</v>
      </c>
    </row>
    <row r="10" spans="2:7" ht="24" customHeight="1" x14ac:dyDescent="0.25">
      <c r="B10" s="3" t="s">
        <v>2</v>
      </c>
      <c r="C10" s="16">
        <v>0</v>
      </c>
      <c r="F10" s="39">
        <f>C8/175</f>
        <v>0</v>
      </c>
      <c r="G10" s="9">
        <f>(C10*F10)*0.8</f>
        <v>0</v>
      </c>
    </row>
    <row r="12" spans="2:7" ht="15.75" thickBot="1" x14ac:dyDescent="0.25">
      <c r="B12" s="40"/>
      <c r="C12" s="40" t="s">
        <v>3</v>
      </c>
      <c r="D12" s="70" t="s">
        <v>4</v>
      </c>
      <c r="E12" s="70" t="s">
        <v>5</v>
      </c>
      <c r="F12" s="28" t="s">
        <v>5</v>
      </c>
    </row>
    <row r="13" spans="2:7" x14ac:dyDescent="0.2">
      <c r="B13" s="67" t="s">
        <v>42</v>
      </c>
      <c r="C13" s="66" t="s">
        <v>7</v>
      </c>
      <c r="D13" s="71" t="s">
        <v>8</v>
      </c>
      <c r="E13" s="71"/>
      <c r="F13" s="68">
        <f>F10*(1+G13)</f>
        <v>0</v>
      </c>
      <c r="G13" s="13">
        <f>IF(F10&gt;0,(G10/G9)*100)/100</f>
        <v>0</v>
      </c>
    </row>
    <row r="14" spans="2:7" ht="15" customHeight="1" x14ac:dyDescent="0.2">
      <c r="B14" s="67"/>
      <c r="C14" s="66"/>
      <c r="D14" s="37">
        <f>G13</f>
        <v>0</v>
      </c>
      <c r="E14" s="36"/>
      <c r="F14" s="68"/>
      <c r="G14" s="8"/>
    </row>
    <row r="15" spans="2:7" x14ac:dyDescent="0.2">
      <c r="B15" s="29" t="s">
        <v>44</v>
      </c>
      <c r="C15" s="30" t="s">
        <v>10</v>
      </c>
      <c r="D15" s="69" t="s">
        <v>11</v>
      </c>
      <c r="E15" s="69" t="s">
        <v>43</v>
      </c>
      <c r="F15" s="45">
        <f>$F$13*G15</f>
        <v>0</v>
      </c>
      <c r="G15" s="8">
        <v>0.31419999999999998</v>
      </c>
    </row>
    <row r="16" spans="2:7" x14ac:dyDescent="0.2">
      <c r="B16" s="29" t="s">
        <v>45</v>
      </c>
      <c r="C16" s="30" t="s">
        <v>13</v>
      </c>
      <c r="D16" s="69" t="s">
        <v>61</v>
      </c>
      <c r="E16" s="69" t="s">
        <v>43</v>
      </c>
      <c r="F16" s="45">
        <f t="shared" ref="F16:F17" si="0">$F$13*G16</f>
        <v>0</v>
      </c>
      <c r="G16" s="8">
        <v>0.12429999999999999</v>
      </c>
    </row>
    <row r="17" spans="2:9" ht="25.5" x14ac:dyDescent="0.2">
      <c r="B17" s="29" t="s">
        <v>46</v>
      </c>
      <c r="C17" s="30" t="s">
        <v>15</v>
      </c>
      <c r="D17" s="69" t="s">
        <v>62</v>
      </c>
      <c r="E17" s="69" t="s">
        <v>43</v>
      </c>
      <c r="F17" s="45">
        <f t="shared" si="0"/>
        <v>0</v>
      </c>
      <c r="G17" s="8">
        <f>I17</f>
        <v>0</v>
      </c>
      <c r="H17" s="9">
        <f>40*F10</f>
        <v>0</v>
      </c>
      <c r="I17" s="11">
        <f>IF(F10&gt;0,H17/G9,0)</f>
        <v>0</v>
      </c>
    </row>
    <row r="18" spans="2:9" x14ac:dyDescent="0.2">
      <c r="B18" s="77" t="s">
        <v>47</v>
      </c>
      <c r="C18" s="38" t="s">
        <v>17</v>
      </c>
      <c r="D18" s="69" t="s">
        <v>66</v>
      </c>
      <c r="E18" s="69" t="s">
        <v>43</v>
      </c>
      <c r="F18" s="68">
        <f>F13*G18</f>
        <v>0</v>
      </c>
      <c r="G18" s="8">
        <f>I18</f>
        <v>0</v>
      </c>
      <c r="H18" s="9">
        <f>72*F10</f>
        <v>0</v>
      </c>
      <c r="I18" s="11">
        <f>IF(F10&gt;0,H18/G9,0)</f>
        <v>0</v>
      </c>
    </row>
    <row r="19" spans="2:9" x14ac:dyDescent="0.2">
      <c r="B19" s="77"/>
      <c r="C19" s="35" t="s">
        <v>18</v>
      </c>
      <c r="D19" s="69"/>
      <c r="E19" s="69"/>
      <c r="F19" s="68"/>
    </row>
    <row r="20" spans="2:9" ht="25.5" x14ac:dyDescent="0.2">
      <c r="B20" s="82" t="s">
        <v>48</v>
      </c>
      <c r="C20" s="30" t="s">
        <v>20</v>
      </c>
      <c r="D20" s="69" t="s">
        <v>63</v>
      </c>
      <c r="E20" s="69" t="s">
        <v>43</v>
      </c>
      <c r="F20" s="45">
        <f>F13*G20</f>
        <v>0</v>
      </c>
      <c r="G20" s="8">
        <v>1.55E-2</v>
      </c>
    </row>
    <row r="21" spans="2:9" x14ac:dyDescent="0.2">
      <c r="B21" s="84" t="s">
        <v>49</v>
      </c>
      <c r="C21" s="79" t="s">
        <v>22</v>
      </c>
      <c r="D21" s="69" t="s">
        <v>50</v>
      </c>
      <c r="E21" s="69"/>
      <c r="F21" s="74">
        <f>IF(F10&lt;243.57,F10*G21,243.57*G21)</f>
        <v>0</v>
      </c>
      <c r="G21" s="75">
        <v>4.4999999999999998E-2</v>
      </c>
    </row>
    <row r="22" spans="2:9" ht="22.5" x14ac:dyDescent="0.2">
      <c r="B22" s="85"/>
      <c r="C22" s="80" t="s">
        <v>65</v>
      </c>
      <c r="D22" s="69"/>
      <c r="E22" s="69"/>
      <c r="F22" s="74"/>
      <c r="G22" s="75"/>
    </row>
    <row r="23" spans="2:9" ht="33.75" x14ac:dyDescent="0.2">
      <c r="B23" s="85"/>
      <c r="C23" s="81" t="s">
        <v>24</v>
      </c>
      <c r="D23" s="69" t="s">
        <v>64</v>
      </c>
      <c r="E23" s="69"/>
      <c r="F23" s="45">
        <f>IF(C8&gt;42625,(F10-245)*G23,0)</f>
        <v>0</v>
      </c>
      <c r="G23" s="14">
        <v>0.3</v>
      </c>
    </row>
    <row r="24" spans="2:9" ht="22.5" x14ac:dyDescent="0.2">
      <c r="B24" s="86"/>
      <c r="C24" s="81" t="s">
        <v>74</v>
      </c>
      <c r="D24" s="69" t="s">
        <v>73</v>
      </c>
      <c r="E24" s="69"/>
      <c r="F24" s="48">
        <f>F13*G24</f>
        <v>0</v>
      </c>
      <c r="G24" s="14">
        <v>1.6E-2</v>
      </c>
    </row>
    <row r="25" spans="2:9" ht="36" x14ac:dyDescent="0.2">
      <c r="B25" s="83" t="s">
        <v>51</v>
      </c>
      <c r="C25" s="33" t="s">
        <v>52</v>
      </c>
      <c r="D25" s="78" t="s">
        <v>53</v>
      </c>
      <c r="E25" s="78" t="s">
        <v>43</v>
      </c>
      <c r="F25" s="45">
        <f>(F21+F23)*G25</f>
        <v>0</v>
      </c>
      <c r="G25" s="8">
        <v>0.24260000000000001</v>
      </c>
    </row>
    <row r="26" spans="2:9" ht="38.25" x14ac:dyDescent="0.2">
      <c r="B26" s="29" t="s">
        <v>54</v>
      </c>
      <c r="C26" s="30" t="s">
        <v>35</v>
      </c>
      <c r="D26" s="29" t="s">
        <v>36</v>
      </c>
      <c r="E26" s="34" t="str">
        <f>D27&amp;" % av Lön"</f>
        <v>0 % av Lön</v>
      </c>
      <c r="F26" s="74">
        <f>G26*F13</f>
        <v>0</v>
      </c>
      <c r="G26" s="75">
        <f>D27/100</f>
        <v>0</v>
      </c>
    </row>
    <row r="27" spans="2:9" ht="45" x14ac:dyDescent="0.2">
      <c r="B27" s="32"/>
      <c r="C27" s="31" t="s">
        <v>55</v>
      </c>
      <c r="D27" s="41">
        <v>0</v>
      </c>
      <c r="E27" s="32"/>
      <c r="F27" s="74"/>
      <c r="G27" s="75"/>
    </row>
    <row r="28" spans="2:9" ht="25.5" x14ac:dyDescent="0.2">
      <c r="B28" s="29" t="s">
        <v>56</v>
      </c>
      <c r="C28" s="30" t="s">
        <v>39</v>
      </c>
      <c r="D28" s="69" t="s">
        <v>40</v>
      </c>
      <c r="E28" s="69" t="s">
        <v>43</v>
      </c>
      <c r="F28" s="45">
        <f>F13*G28</f>
        <v>0</v>
      </c>
      <c r="G28" s="8">
        <v>0.01</v>
      </c>
    </row>
    <row r="29" spans="2:9" ht="24" customHeight="1" thickBot="1" x14ac:dyDescent="0.25">
      <c r="B29" s="76" t="s">
        <v>41</v>
      </c>
      <c r="C29" s="76"/>
      <c r="D29" s="76"/>
      <c r="E29" s="76"/>
      <c r="F29" s="47">
        <f>SUM(F13:F28)</f>
        <v>0</v>
      </c>
    </row>
    <row r="30" spans="2:9" ht="15" thickTop="1" x14ac:dyDescent="0.2"/>
  </sheetData>
  <sheetProtection algorithmName="SHA-512" hashValue="YLGqUEp1IbvaEdxp42xsqPWNewoNnwoSricdIf4DEhq9r9LIY1vEP4psbVn7EBDPvob56KPfKzX7/p0eW1Z7bw==" saltValue="CXgwc5ZY2zxl7gklS+jV+g==" spinCount="100000" sheet="1" objects="1" scenarios="1"/>
  <mergeCells count="24">
    <mergeCell ref="D24:E24"/>
    <mergeCell ref="B4:F6"/>
    <mergeCell ref="F26:F27"/>
    <mergeCell ref="G26:G27"/>
    <mergeCell ref="D28:E28"/>
    <mergeCell ref="B29:E29"/>
    <mergeCell ref="B21:B23"/>
    <mergeCell ref="D21:E22"/>
    <mergeCell ref="F21:F22"/>
    <mergeCell ref="G21:G22"/>
    <mergeCell ref="D23:E23"/>
    <mergeCell ref="D25:E25"/>
    <mergeCell ref="D16:E16"/>
    <mergeCell ref="D17:E17"/>
    <mergeCell ref="B18:B19"/>
    <mergeCell ref="D18:E19"/>
    <mergeCell ref="F18:F19"/>
    <mergeCell ref="C13:C14"/>
    <mergeCell ref="B13:B14"/>
    <mergeCell ref="F13:F14"/>
    <mergeCell ref="D20:E20"/>
    <mergeCell ref="D12:E12"/>
    <mergeCell ref="D13:E13"/>
    <mergeCell ref="D15:E15"/>
  </mergeCells>
  <phoneticPr fontId="28" type="noConversion"/>
  <pageMargins left="0.70866141732283472" right="0.70866141732283472" top="0.86614173228346458" bottom="0.74803149606299213" header="0.31496062992125984" footer="0.31496062992125984"/>
  <pageSetup paperSize="9" scale="93" orientation="portrait" horizontalDpi="1200" verticalDpi="1200" r:id="rId1"/>
  <headerFooter>
    <oddHeader>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Yrkesarbetare VVS</vt:lpstr>
      <vt:lpstr>Tjänsteman</vt:lpstr>
      <vt:lpstr>Tjänsteman!Utskriftsområde</vt:lpstr>
      <vt:lpstr>'Yrkesarbetare VVS'!Utskriftsområde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Mustonen, Reijo</dc:creator>
  <cp:lastModifiedBy>Karlsson, Erik</cp:lastModifiedBy>
  <cp:lastPrinted>2021-02-24T11:50:42Z</cp:lastPrinted>
  <dcterms:created xsi:type="dcterms:W3CDTF">2018-06-11T11:23:05Z</dcterms:created>
  <dcterms:modified xsi:type="dcterms:W3CDTF">2021-03-25T16:09:40Z</dcterms:modified>
</cp:coreProperties>
</file>