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snmo-my.sharepoint.com/personal/erik_karlsson_in_se/Documents/Flyttat från Hemkatalogen/Desktop/Erik/Branschekonomi/Verktyg &amp; mallar/KF/KF24/"/>
    </mc:Choice>
  </mc:AlternateContent>
  <xr:revisionPtr revIDLastSave="183" documentId="13_ncr:1_{B1197199-ADD4-4E16-8DDC-34DB7BCF25DE}" xr6:coauthVersionLast="47" xr6:coauthVersionMax="47" xr10:uidLastSave="{0FAAB177-99DF-4B39-9739-9A9D5AF04D15}"/>
  <bookViews>
    <workbookView xWindow="28680" yWindow="-120" windowWidth="29040" windowHeight="15720" xr2:uid="{00000000-000D-0000-FFFF-FFFF00000000}"/>
  </bookViews>
  <sheets>
    <sheet name="Yrkesarbetare EL" sheetId="1" r:id="rId1"/>
    <sheet name="1" sheetId="2" state="hidden" r:id="rId2"/>
    <sheet name="Tjänsteman" sheetId="5" r:id="rId3"/>
    <sheet name="Yrkesarbetare VVS" sheetId="3" state="hidden" r:id="rId4"/>
  </sheets>
  <definedNames>
    <definedName name="_xlnm.Print_Area" localSheetId="2">Tjänsteman!$B$1:$F$29</definedName>
    <definedName name="_xlnm.Print_Area" localSheetId="0">'Yrkesarbetare EL'!$B$1:$I$33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5" l="1"/>
  <c r="F23" i="5"/>
  <c r="G26" i="5" l="1"/>
  <c r="E26" i="5"/>
  <c r="F10" i="5"/>
  <c r="G9" i="5" s="1"/>
  <c r="H18" i="5" l="1"/>
  <c r="I18" i="5" s="1"/>
  <c r="G18" i="5" s="1"/>
  <c r="G10" i="5"/>
  <c r="H17" i="5"/>
  <c r="I17" i="5" l="1"/>
  <c r="G17" i="5" s="1"/>
  <c r="G13" i="5"/>
  <c r="D14" i="5" s="1"/>
  <c r="F13" i="5" l="1"/>
  <c r="F28" i="5" s="1"/>
  <c r="F25" i="5"/>
  <c r="F17" i="5" l="1"/>
  <c r="F26" i="5"/>
  <c r="F18" i="5"/>
  <c r="F15" i="5"/>
  <c r="F16" i="5"/>
  <c r="F20" i="5"/>
  <c r="F24" i="5"/>
  <c r="F29" i="5" l="1"/>
  <c r="E6" i="3"/>
  <c r="F28" i="3"/>
  <c r="D28" i="3"/>
  <c r="F8" i="3" l="1"/>
  <c r="F10" i="3"/>
  <c r="F13" i="3"/>
  <c r="C14" i="3" s="1"/>
  <c r="E23" i="3"/>
  <c r="E13" i="3" l="1"/>
  <c r="E18" i="3" l="1"/>
  <c r="E30" i="3"/>
  <c r="E27" i="3"/>
  <c r="E17" i="3"/>
  <c r="E21" i="3"/>
  <c r="E24" i="3" s="1"/>
  <c r="E16" i="3"/>
  <c r="E28" i="3"/>
  <c r="E25" i="3"/>
  <c r="E26" i="3" s="1"/>
  <c r="E20" i="3"/>
  <c r="E15" i="3"/>
  <c r="E31" i="3" l="1"/>
  <c r="F12" i="1" l="1"/>
  <c r="G9" i="1" l="1"/>
  <c r="F25" i="1"/>
  <c r="F23" i="1"/>
  <c r="H20" i="1"/>
  <c r="H19" i="1"/>
  <c r="G10" i="1"/>
  <c r="F23" i="2"/>
  <c r="D23" i="2"/>
  <c r="E8" i="2"/>
  <c r="E12" i="2" s="1"/>
  <c r="E13" i="2" s="1"/>
  <c r="I20" i="1" l="1"/>
  <c r="G20" i="1" s="1"/>
  <c r="I19" i="1"/>
  <c r="G19" i="1" s="1"/>
  <c r="E23" i="2"/>
  <c r="E21" i="2"/>
  <c r="G15" i="1"/>
  <c r="D16" i="1" s="1"/>
  <c r="E14" i="2"/>
  <c r="E16" i="2"/>
  <c r="E25" i="2"/>
  <c r="E18" i="2"/>
  <c r="E15" i="2"/>
  <c r="E19" i="2"/>
  <c r="G30" i="1"/>
  <c r="E30" i="1"/>
  <c r="E22" i="2" l="1"/>
  <c r="F15" i="1"/>
  <c r="E26" i="2"/>
  <c r="F19" i="1" l="1"/>
  <c r="F17" i="1"/>
  <c r="F26" i="1"/>
  <c r="F29" i="1"/>
  <c r="F32" i="1"/>
  <c r="F20" i="1"/>
  <c r="F22" i="1"/>
  <c r="F27" i="1"/>
  <c r="F28" i="1" s="1"/>
  <c r="F18" i="1"/>
  <c r="F30" i="1"/>
  <c r="F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Karlsson, Erik</author>
    <author>Mustonen, Reijo</author>
  </authors>
  <commentList>
    <comment ref="C7" authorId="0" shapeId="0" xr:uid="{14594416-017F-487B-8F50-B668C4492629}">
      <text>
        <r>
          <rPr>
            <sz val="9"/>
            <color indexed="81"/>
            <rFont val="Tahoma"/>
            <family val="2"/>
          </rPr>
          <t xml:space="preserve">Ex För en fullbetald elektriker vid 1 timme restid per dag och månadskort på kollektivtrafiken    
-&gt; 120kr/8h=15 kr/h
-&gt; 15 kr x 174h = 2610 kr
-&gt; 2610 kr + 1000 kr = 3610 kr 
Obs! 1000kr är en fiktiv kostnad för månadskort kollektivtrafiken.
</t>
        </r>
      </text>
    </comment>
    <comment ref="C12" authorId="0" shapeId="0" xr:uid="{95A6B32F-6E39-41A2-9F20-8CF074A2E6F8}">
      <text>
        <r>
          <rPr>
            <sz val="9"/>
            <color indexed="81"/>
            <rFont val="Tahoma"/>
            <family val="2"/>
          </rPr>
          <t xml:space="preserve">Anges i timmar.
</t>
        </r>
      </text>
    </comment>
    <comment ref="F12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Lönekostnad per månad/174.
-&gt; Lönekostnad per timme, som bildar underlag för kostnadsberäkningar nedan.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Mustonen, Reijo:</t>
        </r>
        <r>
          <rPr>
            <sz val="9"/>
            <color indexed="81"/>
            <rFont val="Tahoma"/>
            <family val="2"/>
          </rPr>
          <t xml:space="preserve">
Lönekostnad som bildar underlag för nedanstående beräkning. 
Månadslön/174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F10" authorId="0" shapeId="0" xr:uid="{08933EB3-AA61-4D5B-AFC4-D2710F9372CC}">
      <text>
        <r>
          <rPr>
            <sz val="9"/>
            <color indexed="81"/>
            <rFont val="Tahoma"/>
            <family val="2"/>
          </rPr>
          <t xml:space="preserve">Lönekostnad som bildar underlag för nedanstående beräkning. 
Månadslön/175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E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Mustonen, Reijo:</t>
        </r>
        <r>
          <rPr>
            <sz val="9"/>
            <color indexed="81"/>
            <rFont val="Tahoma"/>
            <family val="2"/>
          </rPr>
          <t xml:space="preserve">
Lönekostnad som bildar underlag för nedanstående. Om man anger månadslön så sker en beräkning  månadslön/174. Vid Timlön är detta = utgångsvärdet. </t>
        </r>
      </text>
    </comment>
  </commentList>
</comments>
</file>

<file path=xl/sharedStrings.xml><?xml version="1.0" encoding="utf-8"?>
<sst xmlns="http://schemas.openxmlformats.org/spreadsheetml/2006/main" count="207" uniqueCount="98">
  <si>
    <t>Månadslön</t>
  </si>
  <si>
    <t>Timlön</t>
  </si>
  <si>
    <t>Typ av kostnad</t>
  </si>
  <si>
    <t>Beräkningsgrund</t>
  </si>
  <si>
    <t>Kostnad</t>
  </si>
  <si>
    <t>3.1</t>
  </si>
  <si>
    <t>Lön</t>
  </si>
  <si>
    <t>3.2</t>
  </si>
  <si>
    <t>Arbetsgivaravgift</t>
  </si>
  <si>
    <t>31,42 % av Lön</t>
  </si>
  <si>
    <t>3.3</t>
  </si>
  <si>
    <t>Semester</t>
  </si>
  <si>
    <t>3.4</t>
  </si>
  <si>
    <r>
      <t xml:space="preserve">Arbetstidsförkortning </t>
    </r>
    <r>
      <rPr>
        <sz val="10"/>
        <color rgb="FF232323"/>
        <rFont val="Arial"/>
        <family val="2"/>
      </rPr>
      <t>enligt avtal</t>
    </r>
  </si>
  <si>
    <t>3.5</t>
  </si>
  <si>
    <r>
      <t>Övrig ledighet</t>
    </r>
    <r>
      <rPr>
        <sz val="10"/>
        <color rgb="FF232323"/>
        <rFont val="Arial"/>
        <family val="2"/>
      </rPr>
      <t xml:space="preserve"> enligt avtal </t>
    </r>
  </si>
  <si>
    <t>(röda dagar, klämdagar m.m.)</t>
  </si>
  <si>
    <t>3.6</t>
  </si>
  <si>
    <r>
      <t>Försäkringar och avgifter</t>
    </r>
    <r>
      <rPr>
        <sz val="10"/>
        <color rgb="FF232323"/>
        <rFont val="Arial"/>
        <family val="2"/>
      </rPr>
      <t xml:space="preserve"> enligt avtal</t>
    </r>
  </si>
  <si>
    <t>0,41 % av Lön</t>
  </si>
  <si>
    <t>3.7</t>
  </si>
  <si>
    <r>
      <t>Pension</t>
    </r>
    <r>
      <rPr>
        <sz val="10"/>
        <color rgb="FF232323"/>
        <rFont val="Arial"/>
        <family val="2"/>
      </rPr>
      <t xml:space="preserve"> enligt avtal</t>
    </r>
  </si>
  <si>
    <t>4,3 % av Lön</t>
  </si>
  <si>
    <t xml:space="preserve">* Yrkesarbetare under 26 års ålder har inte rätt till pension enligt avtal. </t>
  </si>
  <si>
    <t>** Vid lön över 7,5 inkomstbasbelopp tillkommer 30 % pension på överskjutande del av lön.</t>
  </si>
  <si>
    <t>3.7.1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</si>
  <si>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3.7.</t>
    </r>
  </si>
  <si>
    <t>24,26 % av kostnad för p. 3.7</t>
  </si>
  <si>
    <t>3.8</t>
  </si>
  <si>
    <t>3.8.1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</si>
  <si>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3.8.</t>
    </r>
  </si>
  <si>
    <t>24,26 % av kostnad för p. 3.8</t>
  </si>
  <si>
    <t>3.9</t>
  </si>
  <si>
    <r>
      <t xml:space="preserve">Särskilt tillägg, el, </t>
    </r>
    <r>
      <rPr>
        <sz val="10"/>
        <color rgb="FF232323"/>
        <rFont val="Arial"/>
        <family val="2"/>
      </rPr>
      <t>enligt avtal</t>
    </r>
  </si>
  <si>
    <t>3.10</t>
  </si>
  <si>
    <r>
      <t xml:space="preserve">Skyddskläder </t>
    </r>
    <r>
      <rPr>
        <sz val="10"/>
        <color rgb="FF232323"/>
        <rFont val="Arial"/>
        <family val="2"/>
      </rPr>
      <t>enligt avtal</t>
    </r>
  </si>
  <si>
    <t>Ange företagets procentsats</t>
  </si>
  <si>
    <t>*Någon fast procentsats följer inte av avtal, eftersom det är fråga om företagets verkliga kostnad (branschsnitt uppskattas till ca 1,5 %).</t>
  </si>
  <si>
    <t>3.11</t>
  </si>
  <si>
    <t>Avgifter till arbetsgivarorganisation</t>
  </si>
  <si>
    <t>1,0 % av Lön</t>
  </si>
  <si>
    <t>Totalt</t>
  </si>
  <si>
    <r>
      <t>Börja med att fylla i Månadslön. Beräkningsgrundande lön beräknas som månadslön</t>
    </r>
    <r>
      <rPr>
        <sz val="8"/>
        <color theme="1"/>
        <rFont val="Arial"/>
        <family val="2"/>
        <scheme val="major"/>
      </rPr>
      <t xml:space="preserve"> dividerat med 174.)</t>
    </r>
    <r>
      <rPr>
        <sz val="11"/>
        <color theme="1"/>
        <rFont val="Arial"/>
        <family val="2"/>
        <scheme val="major"/>
      </rPr>
      <t xml:space="preserve">
Sedan skall även en procentsats för skyddskläder anges.
Inmatningen sker i de orangefälten.
</t>
    </r>
  </si>
  <si>
    <t>2.1</t>
  </si>
  <si>
    <t>Lön före skatt med påslag för sjuklön om 1,69 %</t>
  </si>
  <si>
    <t>………………. kr</t>
  </si>
  <si>
    <t>2.2</t>
  </si>
  <si>
    <t>2.3</t>
  </si>
  <si>
    <t xml:space="preserve">15,46 % av Lön </t>
  </si>
  <si>
    <t>2.4</t>
  </si>
  <si>
    <t>2,25 % av Lön</t>
  </si>
  <si>
    <t>2.5</t>
  </si>
  <si>
    <t>4,95 % av Lön</t>
  </si>
  <si>
    <t>2.6</t>
  </si>
  <si>
    <t>0,736 % av Lön</t>
  </si>
  <si>
    <t>2.7</t>
  </si>
  <si>
    <t>4,5 % av Lön</t>
  </si>
  <si>
    <t xml:space="preserve">* Tjänstemän under 26 års ålder har inte rätt till pension enligt avtal. </t>
  </si>
  <si>
    <t>30 % av Månadslön över 39 062 kr</t>
  </si>
  <si>
    <t>2.7.1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</si>
  <si>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2.7.</t>
    </r>
  </si>
  <si>
    <t>24,26 % av kostnad för p. 2.7</t>
  </si>
  <si>
    <t>2.8</t>
  </si>
  <si>
    <t>2.9</t>
  </si>
  <si>
    <t>Dagliga resor per a-timme</t>
  </si>
  <si>
    <t>Sjukfrånvaro i snitt tim</t>
  </si>
  <si>
    <t xml:space="preserve">Lön före skatt med påslag för sjuklön om </t>
  </si>
  <si>
    <t xml:space="preserve">13,16 % av Lön </t>
  </si>
  <si>
    <t>2,24 % av Lön</t>
  </si>
  <si>
    <t>4,93 % av Lön</t>
  </si>
  <si>
    <t xml:space="preserve">0,3 % av Lön </t>
  </si>
  <si>
    <t>*Någon fast procentsats följer inte av avtal, eftersom det är fråga om företagets verkliga kostnad (branschsnitt uppskattas till ca 1,6 %).</t>
  </si>
  <si>
    <r>
      <t xml:space="preserve">Särskilt tillägg, VVS, </t>
    </r>
    <r>
      <rPr>
        <sz val="10"/>
        <color rgb="FF232323"/>
        <rFont val="Arial"/>
        <family val="2"/>
      </rPr>
      <t>enligt avtal</t>
    </r>
  </si>
  <si>
    <t>0,42 % av Lön</t>
  </si>
  <si>
    <r>
      <t xml:space="preserve">Extrapension </t>
    </r>
    <r>
      <rPr>
        <sz val="10"/>
        <color rgb="FF232323"/>
        <rFont val="Arial"/>
        <family val="2"/>
      </rPr>
      <t xml:space="preserve">enligt Teknikinstalationsavtalet </t>
    </r>
  </si>
  <si>
    <r>
      <t xml:space="preserve">Börja med att fylla i Timlön eller i förkommande fall Månadslön.
</t>
    </r>
    <r>
      <rPr>
        <sz val="8"/>
        <color theme="1"/>
        <rFont val="Arial"/>
        <family val="2"/>
        <scheme val="major"/>
      </rPr>
      <t xml:space="preserve">(Uträkningen sker i första hand på angiven timlön eller så divideras månadslön med 174.) 
</t>
    </r>
    <r>
      <rPr>
        <sz val="11"/>
        <color theme="1"/>
        <rFont val="Arial"/>
        <family val="2"/>
        <scheme val="major"/>
      </rPr>
      <t xml:space="preserve">Den genomsnittliga sjukfrånvaron anges i ruta B10
Sedan skall även en procentsats för skyddskläder anges.
</t>
    </r>
    <r>
      <rPr>
        <b/>
        <sz val="9"/>
        <color theme="1"/>
        <rFont val="Arial"/>
        <family val="2"/>
        <scheme val="major"/>
      </rPr>
      <t>(används Tab tangenten för att förflytta dig mellan de orange fälten)</t>
    </r>
    <r>
      <rPr>
        <sz val="11"/>
        <color theme="1"/>
        <rFont val="Arial"/>
        <family val="2"/>
        <scheme val="major"/>
      </rPr>
      <t xml:space="preserve">
Inmatningen sker i de orangefälten.
</t>
    </r>
  </si>
  <si>
    <t xml:space="preserve">1,50 % av Lön </t>
  </si>
  <si>
    <t xml:space="preserve">12,43 % av Lön </t>
  </si>
  <si>
    <t>0,21 % av Lön</t>
  </si>
  <si>
    <r>
      <t xml:space="preserve">Extrapension IN-SEF </t>
    </r>
    <r>
      <rPr>
        <sz val="10"/>
        <color rgb="FF232323"/>
        <rFont val="Arial"/>
        <family val="2"/>
      </rPr>
      <t>enligt avtal</t>
    </r>
  </si>
  <si>
    <t xml:space="preserve">* Tjänstemän under 25 års ålder har inte rätt till pension enligt avtal. </t>
  </si>
  <si>
    <t>1,6 % av Lön</t>
  </si>
  <si>
    <r>
      <t>Pension</t>
    </r>
    <r>
      <rPr>
        <sz val="10"/>
        <color rgb="FF232323"/>
        <rFont val="Arial"/>
        <family val="2"/>
      </rPr>
      <t xml:space="preserve"> enligt avtal</t>
    </r>
    <r>
      <rPr>
        <b/>
        <sz val="10"/>
        <color rgb="FF232323"/>
        <rFont val="Arial"/>
        <family val="2"/>
      </rPr>
      <t xml:space="preserve"> </t>
    </r>
  </si>
  <si>
    <t>***Avsättning deltidspension 1,6 % av lön.</t>
  </si>
  <si>
    <t>Reskostnad per månad</t>
  </si>
  <si>
    <t xml:space="preserve">Sjukfrånvaro i snitt per år </t>
  </si>
  <si>
    <r>
      <t xml:space="preserve">Börja med att fylla i Månadslön samt reskostnader per månad (reskostnadsersättning samt resetillägg). </t>
    </r>
    <r>
      <rPr>
        <sz val="8"/>
        <color theme="1"/>
        <rFont val="Arial"/>
        <family val="2"/>
        <scheme val="major"/>
      </rPr>
      <t xml:space="preserve">
</t>
    </r>
    <r>
      <rPr>
        <sz val="12"/>
        <color theme="1"/>
        <rFont val="Arial"/>
        <family val="2"/>
        <scheme val="major"/>
      </rPr>
      <t>Sedan anges den genomsnittliga årliga sjukfrånvaron per anställd.</t>
    </r>
    <r>
      <rPr>
        <sz val="11"/>
        <color theme="1"/>
        <rFont val="Arial"/>
        <family val="2"/>
        <scheme val="major"/>
      </rPr>
      <t xml:space="preserve">
Sedan skall även en procentsats för skyddskläder anges.
</t>
    </r>
    <r>
      <rPr>
        <b/>
        <sz val="9"/>
        <color theme="1"/>
        <rFont val="Arial"/>
        <family val="2"/>
        <scheme val="major"/>
      </rPr>
      <t>(används Tab tangenten för att förflytta dig mellan de orange fälten)</t>
    </r>
    <r>
      <rPr>
        <sz val="11"/>
        <color theme="1"/>
        <rFont val="Arial"/>
        <family val="2"/>
        <scheme val="major"/>
      </rPr>
      <t xml:space="preserve">
Inmatningen sker i de gula fälten.
</t>
    </r>
  </si>
  <si>
    <r>
      <t>Börja med att fylla i Månadslön. (</t>
    </r>
    <r>
      <rPr>
        <sz val="8"/>
        <color theme="1"/>
        <rFont val="Arial"/>
        <family val="2"/>
      </rPr>
      <t xml:space="preserve">Beräkningsgrundande lön beräknas som månadslön dividerat med 175.)
</t>
    </r>
    <r>
      <rPr>
        <sz val="11"/>
        <color theme="1"/>
        <rFont val="Arial"/>
        <family val="2"/>
      </rPr>
      <t xml:space="preserve">Fyll sedan sjukfrånvaro i sitt per år och tjänsteman.
Sedan skall även en procentsats för skyddskläder anges.
</t>
    </r>
    <r>
      <rPr>
        <b/>
        <sz val="10"/>
        <color theme="1"/>
        <rFont val="Arial"/>
        <family val="2"/>
      </rPr>
      <t>(används Tab tangenten för att förflytta dig mellan de orange fälten)</t>
    </r>
    <r>
      <rPr>
        <sz val="11"/>
        <color theme="1"/>
        <rFont val="Arial"/>
        <family val="2"/>
      </rPr>
      <t xml:space="preserve">
Inmatningen sker i de gula fälten.
</t>
    </r>
  </si>
  <si>
    <t xml:space="preserve">* Yrkesarbetare under 22 års ålder har inte rätt till pension enligt avtal. </t>
  </si>
  <si>
    <r>
      <t xml:space="preserve">Arbetstidsförkortning </t>
    </r>
    <r>
      <rPr>
        <sz val="10"/>
        <color rgb="FF232323"/>
        <rFont val="Arial"/>
        <family val="2"/>
      </rPr>
      <t xml:space="preserve">enligt avtal </t>
    </r>
  </si>
  <si>
    <t xml:space="preserve">12,36 % av Lön </t>
  </si>
  <si>
    <t>0,45 % av Lön</t>
  </si>
  <si>
    <t>2,83 % av Lön</t>
  </si>
  <si>
    <t>1,51 % av Lön (exkl. sjukfrånvaro)</t>
  </si>
  <si>
    <t>30 % av Månadslön över 47 625 kr</t>
  </si>
  <si>
    <t>0,868 % av Lön</t>
  </si>
  <si>
    <t>2,01 % av Lön</t>
  </si>
  <si>
    <t>2,81 % av Lön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</si>
</sst>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0.0%"/>
    <numFmt numFmtId="165" formatCode="0.0"/>
    <numFmt numFmtId="166" formatCode="_-* #,##0.00\ _k_r_-;\-* #,##0.00\ _k_r_-;_-* &quot;-&quot;??\ _k_r_-;_-@_-"/>
  </numFmts>
  <fonts count="37" x14ac:knownFonts="1">
    <font>
      <sz val="1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ajor"/>
    </font>
    <font>
      <sz val="11"/>
      <color theme="1"/>
      <name val="Arial"/>
      <family val="2"/>
      <scheme val="minor"/>
    </font>
    <font>
      <sz val="11"/>
      <color rgb="FF3F3F76"/>
      <name val="Arial"/>
      <family val="2"/>
      <scheme val="minor"/>
    </font>
    <font>
      <sz val="8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1"/>
      <color rgb="FF232323"/>
      <name val="Arial"/>
      <family val="2"/>
    </font>
    <font>
      <b/>
      <sz val="14"/>
      <color rgb="FF232323"/>
      <name val="Arial"/>
      <family val="2"/>
    </font>
    <font>
      <sz val="10"/>
      <color rgb="FF232323"/>
      <name val="Arial"/>
      <family val="2"/>
    </font>
    <font>
      <b/>
      <sz val="10"/>
      <color rgb="FF232323"/>
      <name val="Arial"/>
      <family val="2"/>
    </font>
    <font>
      <sz val="8"/>
      <color rgb="FF232323"/>
      <name val="Arial"/>
      <family val="2"/>
    </font>
    <font>
      <i/>
      <sz val="9"/>
      <color rgb="FF232323"/>
      <name val="Arial"/>
      <family val="2"/>
    </font>
    <font>
      <b/>
      <i/>
      <sz val="9"/>
      <color rgb="FF232323"/>
      <name val="Arial"/>
      <family val="2"/>
    </font>
    <font>
      <b/>
      <sz val="8"/>
      <color rgb="FF232323"/>
      <name val="Arial"/>
      <family val="2"/>
    </font>
    <font>
      <b/>
      <sz val="12"/>
      <color rgb="FF23232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Arial"/>
      <family val="2"/>
      <scheme val="major"/>
    </font>
    <font>
      <b/>
      <sz val="9"/>
      <color theme="1"/>
      <name val="Arial"/>
      <family val="2"/>
      <scheme val="maj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  <scheme val="major"/>
    </font>
    <font>
      <b/>
      <sz val="11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1" tint="9.9948118533890809E-2"/>
      <name val="Arial"/>
      <family val="2"/>
      <scheme val="minor"/>
    </font>
    <font>
      <sz val="10"/>
      <name val="Arial"/>
      <family val="2"/>
    </font>
    <font>
      <b/>
      <sz val="18"/>
      <color theme="1" tint="9.9948118533890809E-2"/>
      <name val="Arial"/>
      <family val="2"/>
      <scheme val="major"/>
    </font>
    <font>
      <b/>
      <sz val="15"/>
      <color theme="1" tint="9.9948118533890809E-2"/>
      <name val="Arial"/>
      <family val="2"/>
      <scheme val="minor"/>
    </font>
    <font>
      <b/>
      <sz val="13"/>
      <color theme="1" tint="9.9948118533890809E-2"/>
      <name val="Arial"/>
      <family val="2"/>
      <scheme val="minor"/>
    </font>
    <font>
      <b/>
      <sz val="11"/>
      <color theme="1" tint="9.9948118533890809E-2"/>
      <name val="Arial"/>
      <family val="2"/>
      <scheme val="minor"/>
    </font>
    <font>
      <sz val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C4E5B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medium">
        <color theme="5"/>
      </bottom>
      <diagonal/>
    </border>
    <border>
      <left/>
      <right/>
      <top style="thin">
        <color theme="1" tint="0.24994659260841701"/>
      </top>
      <bottom style="double">
        <color theme="1" tint="0.24994659260841701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4" tint="-9.9978637043366805E-2"/>
      </left>
      <right style="thin">
        <color theme="4" tint="-9.9978637043366805E-2"/>
      </right>
      <top style="thin">
        <color theme="4" tint="-9.9978637043366805E-2"/>
      </top>
      <bottom style="thin">
        <color theme="4" tint="-9.9978637043366805E-2"/>
      </bottom>
      <diagonal/>
    </border>
    <border>
      <left style="thin">
        <color theme="4" tint="-9.9978637043366805E-2"/>
      </left>
      <right/>
      <top style="thin">
        <color theme="4" tint="-9.9978637043366805E-2"/>
      </top>
      <bottom/>
      <diagonal/>
    </border>
    <border>
      <left/>
      <right/>
      <top style="thin">
        <color theme="4" tint="-9.9978637043366805E-2"/>
      </top>
      <bottom/>
      <diagonal/>
    </border>
    <border>
      <left/>
      <right style="thin">
        <color theme="4" tint="-9.9978637043366805E-2"/>
      </right>
      <top style="thin">
        <color theme="4" tint="-9.9978637043366805E-2"/>
      </top>
      <bottom/>
      <diagonal/>
    </border>
    <border>
      <left style="thin">
        <color theme="4" tint="-9.9978637043366805E-2"/>
      </left>
      <right/>
      <top/>
      <bottom/>
      <diagonal/>
    </border>
    <border>
      <left/>
      <right style="thin">
        <color theme="4" tint="-9.9978637043366805E-2"/>
      </right>
      <top/>
      <bottom/>
      <diagonal/>
    </border>
    <border>
      <left style="thin">
        <color theme="4" tint="-9.9978637043366805E-2"/>
      </left>
      <right/>
      <top/>
      <bottom style="thin">
        <color theme="4" tint="-9.9978637043366805E-2"/>
      </bottom>
      <diagonal/>
    </border>
    <border>
      <left/>
      <right/>
      <top/>
      <bottom style="thin">
        <color theme="4" tint="-9.9978637043366805E-2"/>
      </bottom>
      <diagonal/>
    </border>
    <border>
      <left/>
      <right style="thin">
        <color theme="4" tint="-9.9978637043366805E-2"/>
      </right>
      <top/>
      <bottom style="thin">
        <color theme="4" tint="-9.9978637043366805E-2"/>
      </bottom>
      <diagonal/>
    </border>
    <border>
      <left style="thin">
        <color theme="4" tint="-9.9978637043366805E-2"/>
      </left>
      <right style="thin">
        <color theme="4" tint="-9.9978637043366805E-2"/>
      </right>
      <top style="thin">
        <color theme="4" tint="-9.9978637043366805E-2"/>
      </top>
      <bottom/>
      <diagonal/>
    </border>
    <border>
      <left style="thin">
        <color theme="4" tint="-9.9978637043366805E-2"/>
      </left>
      <right style="thin">
        <color theme="4" tint="-9.9978637043366805E-2"/>
      </right>
      <top/>
      <bottom style="thin">
        <color theme="4" tint="-9.9978637043366805E-2"/>
      </bottom>
      <diagonal/>
    </border>
    <border>
      <left/>
      <right style="thin">
        <color theme="4" tint="-9.9978637043366805E-2"/>
      </right>
      <top style="thin">
        <color theme="4" tint="-9.9978637043366805E-2"/>
      </top>
      <bottom style="thin">
        <color theme="4" tint="-9.9978637043366805E-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/>
      <top/>
      <bottom style="thin">
        <color theme="4"/>
      </bottom>
      <diagonal/>
    </border>
  </borders>
  <cellStyleXfs count="48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25" borderId="1" applyNumberFormat="0" applyAlignment="0">
      <protection locked="0"/>
    </xf>
    <xf numFmtId="0" fontId="28" fillId="24" borderId="1" applyNumberFormat="0" applyAlignment="0" applyProtection="0"/>
    <xf numFmtId="0" fontId="27" fillId="23" borderId="2" applyNumberFormat="0" applyAlignment="0" applyProtection="0"/>
    <xf numFmtId="44" fontId="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8" applyNumberFormat="0" applyAlignment="0" applyProtection="0"/>
    <xf numFmtId="0" fontId="34" fillId="0" borderId="28" applyNumberFormat="0" applyFill="0" applyAlignment="0" applyProtection="0"/>
    <xf numFmtId="0" fontId="35" fillId="0" borderId="29" applyNumberFormat="0" applyFill="0" applyAlignment="0" applyProtection="0"/>
    <xf numFmtId="0" fontId="28" fillId="0" borderId="0" applyNumberFormat="0" applyFill="0" applyBorder="0" applyAlignment="0" applyProtection="0"/>
    <xf numFmtId="0" fontId="26" fillId="27" borderId="27" applyNumberFormat="0" applyAlignment="0" applyProtection="0"/>
    <xf numFmtId="0" fontId="26" fillId="26" borderId="27" applyNumberFormat="0" applyAlignment="0" applyProtection="0"/>
    <xf numFmtId="0" fontId="26" fillId="0" borderId="30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9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44" fontId="11" fillId="0" borderId="9" xfId="1" applyFont="1" applyBorder="1" applyAlignment="1">
      <alignment horizontal="right" vertical="center" wrapText="1"/>
    </xf>
    <xf numFmtId="44" fontId="11" fillId="0" borderId="8" xfId="1" applyFont="1" applyBorder="1" applyAlignment="1">
      <alignment horizontal="right" vertical="center" wrapText="1"/>
    </xf>
    <xf numFmtId="44" fontId="28" fillId="24" borderId="5" xfId="4" applyNumberFormat="1" applyBorder="1" applyAlignment="1">
      <alignment horizontal="right" vertical="center" wrapText="1"/>
    </xf>
    <xf numFmtId="44" fontId="30" fillId="25" borderId="1" xfId="3" applyNumberFormat="1">
      <protection locked="0"/>
    </xf>
    <xf numFmtId="165" fontId="30" fillId="25" borderId="8" xfId="3" applyNumberFormat="1" applyBorder="1" applyAlignment="1">
      <alignment horizontal="center" vertical="center" wrapText="1"/>
      <protection locked="0"/>
    </xf>
    <xf numFmtId="0" fontId="3" fillId="0" borderId="0" xfId="0" applyFont="1"/>
    <xf numFmtId="0" fontId="8" fillId="0" borderId="0" xfId="0" applyFont="1"/>
    <xf numFmtId="0" fontId="9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right" vertical="center" wrapText="1"/>
    </xf>
    <xf numFmtId="0" fontId="11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10" fontId="3" fillId="0" borderId="0" xfId="0" applyNumberFormat="1" applyFont="1"/>
    <xf numFmtId="0" fontId="12" fillId="0" borderId="11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10" fontId="3" fillId="0" borderId="15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1" fillId="0" borderId="25" xfId="0" applyFont="1" applyBorder="1" applyAlignment="1">
      <alignment horizontal="right" vertical="center" wrapText="1"/>
    </xf>
    <xf numFmtId="44" fontId="11" fillId="0" borderId="11" xfId="1" applyFont="1" applyBorder="1" applyAlignment="1">
      <alignment horizontal="right" vertical="center" wrapText="1"/>
    </xf>
    <xf numFmtId="0" fontId="30" fillId="25" borderId="26" xfId="3" applyBorder="1" applyAlignment="1">
      <alignment horizontal="center" vertical="center" wrapText="1"/>
      <protection locked="0"/>
    </xf>
    <xf numFmtId="1" fontId="30" fillId="25" borderId="1" xfId="3" applyNumberFormat="1">
      <protection locked="0"/>
    </xf>
    <xf numFmtId="44" fontId="5" fillId="2" borderId="1" xfId="1" applyFont="1" applyFill="1" applyBorder="1" applyProtection="1">
      <protection locked="0"/>
    </xf>
    <xf numFmtId="0" fontId="20" fillId="0" borderId="0" xfId="0" applyFont="1" applyAlignment="1">
      <alignment wrapText="1"/>
    </xf>
    <xf numFmtId="44" fontId="3" fillId="0" borderId="0" xfId="0" applyNumberFormat="1" applyFont="1"/>
    <xf numFmtId="44" fontId="3" fillId="0" borderId="0" xfId="1" applyFont="1" applyProtection="1"/>
    <xf numFmtId="44" fontId="11" fillId="0" borderId="9" xfId="1" applyFont="1" applyBorder="1" applyAlignment="1" applyProtection="1">
      <alignment horizontal="right" vertical="center" wrapText="1"/>
    </xf>
    <xf numFmtId="44" fontId="11" fillId="0" borderId="8" xfId="1" applyFont="1" applyBorder="1" applyAlignment="1" applyProtection="1">
      <alignment vertical="center" wrapText="1"/>
    </xf>
    <xf numFmtId="0" fontId="15" fillId="0" borderId="9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44" fontId="28" fillId="24" borderId="5" xfId="4" applyNumberFormat="1" applyBorder="1" applyAlignment="1" applyProtection="1">
      <alignment horizontal="right" vertical="center" wrapText="1"/>
    </xf>
    <xf numFmtId="10" fontId="3" fillId="0" borderId="0" xfId="2" applyNumberFormat="1" applyFont="1" applyProtection="1"/>
    <xf numFmtId="10" fontId="3" fillId="0" borderId="0" xfId="0" applyNumberFormat="1" applyFont="1" applyAlignment="1">
      <alignment vertical="center"/>
    </xf>
    <xf numFmtId="0" fontId="35" fillId="28" borderId="29" xfId="10" applyFill="1" applyAlignment="1" applyProtection="1">
      <alignment vertical="center" wrapText="1"/>
    </xf>
    <xf numFmtId="0" fontId="35" fillId="28" borderId="29" xfId="10" applyFill="1" applyAlignment="1" applyProtection="1">
      <alignment horizontal="right" vertical="center" wrapText="1"/>
    </xf>
    <xf numFmtId="44" fontId="28" fillId="24" borderId="31" xfId="4" applyNumberFormat="1" applyBorder="1" applyAlignment="1" applyProtection="1">
      <alignment horizontal="right" vertical="center" wrapText="1"/>
    </xf>
    <xf numFmtId="44" fontId="28" fillId="24" borderId="31" xfId="4" applyNumberFormat="1" applyBorder="1" applyAlignment="1" applyProtection="1">
      <alignment vertical="center" wrapText="1"/>
    </xf>
    <xf numFmtId="0" fontId="11" fillId="0" borderId="32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44" fontId="26" fillId="27" borderId="30" xfId="14" applyNumberFormat="1" applyFill="1" applyAlignment="1" applyProtection="1">
      <alignment horizontal="right" wrapText="1"/>
    </xf>
    <xf numFmtId="44" fontId="26" fillId="27" borderId="27" xfId="12" applyNumberFormat="1" applyAlignment="1" applyProtection="1">
      <alignment vertical="center"/>
    </xf>
    <xf numFmtId="0" fontId="8" fillId="0" borderId="0" xfId="0" applyFont="1" applyAlignment="1">
      <alignment horizontal="right"/>
    </xf>
    <xf numFmtId="165" fontId="30" fillId="25" borderId="1" xfId="3" applyNumberFormat="1" applyAlignment="1">
      <alignment horizontal="center" vertical="center" wrapText="1"/>
      <protection locked="0"/>
    </xf>
    <xf numFmtId="0" fontId="3" fillId="0" borderId="0" xfId="36" applyFont="1"/>
    <xf numFmtId="0" fontId="8" fillId="0" borderId="0" xfId="36" applyFont="1"/>
    <xf numFmtId="0" fontId="31" fillId="0" borderId="0" xfId="36"/>
    <xf numFmtId="44" fontId="3" fillId="0" borderId="0" xfId="36" applyNumberFormat="1" applyFont="1"/>
    <xf numFmtId="0" fontId="20" fillId="0" borderId="0" xfId="36" applyFont="1" applyAlignment="1">
      <alignment wrapText="1"/>
    </xf>
    <xf numFmtId="44" fontId="26" fillId="27" borderId="27" xfId="12" applyNumberFormat="1" applyAlignment="1"/>
    <xf numFmtId="0" fontId="35" fillId="28" borderId="29" xfId="10" applyFill="1" applyAlignment="1">
      <alignment vertical="center" wrapText="1"/>
    </xf>
    <xf numFmtId="10" fontId="3" fillId="0" borderId="0" xfId="47" applyNumberFormat="1" applyFont="1" applyBorder="1" applyAlignment="1" applyProtection="1"/>
    <xf numFmtId="10" fontId="11" fillId="0" borderId="38" xfId="36" applyNumberFormat="1" applyFont="1" applyBorder="1" applyAlignment="1">
      <alignment horizontal="left" vertical="center" wrapText="1"/>
    </xf>
    <xf numFmtId="0" fontId="11" fillId="0" borderId="40" xfId="36" applyFont="1" applyBorder="1" applyAlignment="1">
      <alignment vertical="center" wrapText="1"/>
    </xf>
    <xf numFmtId="10" fontId="3" fillId="0" borderId="0" xfId="36" applyNumberFormat="1" applyFont="1"/>
    <xf numFmtId="0" fontId="11" fillId="0" borderId="32" xfId="36" applyFont="1" applyBorder="1" applyAlignment="1">
      <alignment vertical="center" wrapText="1"/>
    </xf>
    <xf numFmtId="0" fontId="12" fillId="0" borderId="32" xfId="36" applyFont="1" applyBorder="1" applyAlignment="1">
      <alignment vertical="center" wrapText="1"/>
    </xf>
    <xf numFmtId="44" fontId="28" fillId="24" borderId="1" xfId="4" applyNumberFormat="1" applyAlignment="1">
      <alignment horizontal="right" vertical="center" wrapText="1"/>
    </xf>
    <xf numFmtId="10" fontId="3" fillId="0" borderId="0" xfId="47" applyNumberFormat="1" applyFont="1"/>
    <xf numFmtId="0" fontId="12" fillId="0" borderId="41" xfId="36" applyFont="1" applyBorder="1" applyAlignment="1">
      <alignment vertical="center" wrapText="1"/>
    </xf>
    <xf numFmtId="0" fontId="11" fillId="0" borderId="42" xfId="36" applyFont="1" applyBorder="1" applyAlignment="1">
      <alignment vertical="center" wrapText="1"/>
    </xf>
    <xf numFmtId="0" fontId="13" fillId="0" borderId="32" xfId="36" applyFont="1" applyBorder="1" applyAlignment="1">
      <alignment vertical="center" wrapText="1"/>
    </xf>
    <xf numFmtId="10" fontId="3" fillId="0" borderId="0" xfId="36" applyNumberFormat="1" applyFont="1" applyAlignment="1">
      <alignment vertical="center"/>
    </xf>
    <xf numFmtId="0" fontId="14" fillId="0" borderId="32" xfId="36" applyFont="1" applyBorder="1" applyAlignment="1">
      <alignment vertical="center" wrapText="1"/>
    </xf>
    <xf numFmtId="0" fontId="15" fillId="0" borderId="32" xfId="36" applyFont="1" applyBorder="1" applyAlignment="1">
      <alignment vertical="center" wrapText="1"/>
    </xf>
    <xf numFmtId="0" fontId="11" fillId="0" borderId="32" xfId="36" applyFont="1" applyBorder="1" applyAlignment="1">
      <alignment horizontal="right" vertical="center" wrapText="1"/>
    </xf>
    <xf numFmtId="0" fontId="30" fillId="25" borderId="1" xfId="3" applyAlignment="1">
      <alignment horizontal="center" vertical="center" wrapText="1"/>
      <protection locked="0"/>
    </xf>
    <xf numFmtId="44" fontId="26" fillId="27" borderId="30" xfId="14" applyNumberFormat="1" applyFill="1" applyAlignment="1">
      <alignment horizontal="right" vertical="center" wrapText="1"/>
    </xf>
    <xf numFmtId="0" fontId="12" fillId="0" borderId="35" xfId="36" applyFont="1" applyBorder="1" applyAlignment="1">
      <alignment vertical="center" wrapText="1"/>
    </xf>
    <xf numFmtId="0" fontId="13" fillId="0" borderId="40" xfId="36" applyFont="1" applyBorder="1" applyAlignment="1">
      <alignment vertical="center" wrapText="1"/>
    </xf>
    <xf numFmtId="0" fontId="13" fillId="0" borderId="43" xfId="36" applyFont="1" applyBorder="1" applyAlignment="1">
      <alignment vertical="center" wrapText="1"/>
    </xf>
    <xf numFmtId="0" fontId="11" fillId="0" borderId="41" xfId="36" applyFont="1" applyBorder="1" applyAlignment="1">
      <alignment vertical="center" wrapText="1"/>
    </xf>
    <xf numFmtId="0" fontId="14" fillId="0" borderId="42" xfId="36" applyFont="1" applyBorder="1" applyAlignment="1">
      <alignment vertical="center" wrapText="1"/>
    </xf>
    <xf numFmtId="0" fontId="11" fillId="0" borderId="46" xfId="36" applyFont="1" applyBorder="1" applyAlignment="1">
      <alignment vertical="center" wrapText="1"/>
    </xf>
    <xf numFmtId="0" fontId="3" fillId="0" borderId="48" xfId="36" applyFont="1" applyBorder="1"/>
    <xf numFmtId="0" fontId="3" fillId="0" borderId="47" xfId="36" applyFont="1" applyBorder="1"/>
    <xf numFmtId="0" fontId="12" fillId="0" borderId="32" xfId="0" applyFont="1" applyBorder="1" applyAlignment="1">
      <alignment horizontal="left" vertical="center" wrapText="1"/>
    </xf>
    <xf numFmtId="44" fontId="28" fillId="24" borderId="31" xfId="4" applyNumberFormat="1" applyBorder="1" applyAlignment="1" applyProtection="1">
      <alignment horizontal="right" vertical="center" wrapText="1"/>
    </xf>
    <xf numFmtId="164" fontId="3" fillId="0" borderId="0" xfId="2" applyNumberFormat="1" applyFont="1" applyBorder="1" applyAlignment="1" applyProtection="1">
      <alignment horizontal="right"/>
    </xf>
    <xf numFmtId="0" fontId="11" fillId="0" borderId="32" xfId="0" applyFont="1" applyBorder="1" applyAlignment="1">
      <alignment horizontal="right" vertical="center" wrapText="1"/>
    </xf>
    <xf numFmtId="44" fontId="28" fillId="24" borderId="31" xfId="4" applyNumberFormat="1" applyBorder="1" applyAlignment="1" applyProtection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26" fillId="28" borderId="30" xfId="14" applyFill="1" applyAlignment="1" applyProtection="1">
      <alignment horizontal="right" wrapText="1"/>
    </xf>
    <xf numFmtId="0" fontId="14" fillId="0" borderId="32" xfId="0" applyFont="1" applyBorder="1" applyAlignment="1">
      <alignment horizontal="right" vertical="center" wrapText="1"/>
    </xf>
    <xf numFmtId="0" fontId="11" fillId="0" borderId="32" xfId="0" applyFont="1" applyBorder="1" applyAlignment="1">
      <alignment vertical="center" wrapText="1"/>
    </xf>
    <xf numFmtId="9" fontId="11" fillId="0" borderId="32" xfId="2" applyFont="1" applyBorder="1" applyAlignment="1" applyProtection="1">
      <alignment horizontal="right" vertical="center" wrapText="1"/>
    </xf>
    <xf numFmtId="0" fontId="3" fillId="23" borderId="33" xfId="5" applyFont="1" applyBorder="1" applyAlignment="1" applyProtection="1">
      <alignment horizontal="left" vertical="top" wrapText="1"/>
    </xf>
    <xf numFmtId="0" fontId="3" fillId="23" borderId="34" xfId="5" applyFont="1" applyBorder="1" applyAlignment="1" applyProtection="1">
      <alignment horizontal="left" vertical="top" wrapText="1"/>
    </xf>
    <xf numFmtId="0" fontId="3" fillId="23" borderId="35" xfId="5" applyFont="1" applyBorder="1" applyAlignment="1" applyProtection="1">
      <alignment horizontal="left" vertical="top" wrapText="1"/>
    </xf>
    <xf numFmtId="0" fontId="3" fillId="23" borderId="36" xfId="5" applyFont="1" applyBorder="1" applyAlignment="1" applyProtection="1">
      <alignment horizontal="left" vertical="top" wrapText="1"/>
    </xf>
    <xf numFmtId="0" fontId="3" fillId="23" borderId="0" xfId="5" applyFont="1" applyBorder="1" applyAlignment="1" applyProtection="1">
      <alignment horizontal="left" vertical="top" wrapText="1"/>
    </xf>
    <xf numFmtId="0" fontId="3" fillId="23" borderId="37" xfId="5" applyFont="1" applyBorder="1" applyAlignment="1" applyProtection="1">
      <alignment horizontal="left" vertical="top" wrapText="1"/>
    </xf>
    <xf numFmtId="0" fontId="3" fillId="23" borderId="38" xfId="5" applyFont="1" applyBorder="1" applyAlignment="1" applyProtection="1">
      <alignment horizontal="left" vertical="top" wrapText="1"/>
    </xf>
    <xf numFmtId="0" fontId="3" fillId="23" borderId="39" xfId="5" applyFont="1" applyBorder="1" applyAlignment="1" applyProtection="1">
      <alignment horizontal="left" vertical="top" wrapText="1"/>
    </xf>
    <xf numFmtId="0" fontId="3" fillId="23" borderId="40" xfId="5" applyFont="1" applyBorder="1" applyAlignment="1" applyProtection="1">
      <alignment horizontal="left" vertical="top" wrapText="1"/>
    </xf>
    <xf numFmtId="164" fontId="3" fillId="0" borderId="0" xfId="2" applyNumberFormat="1" applyFont="1" applyBorder="1" applyAlignment="1" applyProtection="1">
      <alignment horizontal="right" vertical="center"/>
    </xf>
    <xf numFmtId="10" fontId="3" fillId="0" borderId="0" xfId="0" applyNumberFormat="1" applyFont="1" applyAlignment="1">
      <alignment horizontal="right" vertical="center"/>
    </xf>
    <xf numFmtId="0" fontId="35" fillId="28" borderId="29" xfId="10" applyFill="1" applyAlignment="1" applyProtection="1">
      <alignment horizontal="left" vertical="center" wrapText="1"/>
    </xf>
    <xf numFmtId="164" fontId="11" fillId="0" borderId="42" xfId="0" applyNumberFormat="1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right" vertical="center" wrapText="1"/>
    </xf>
    <xf numFmtId="0" fontId="17" fillId="0" borderId="18" xfId="0" applyFont="1" applyBorder="1" applyAlignment="1">
      <alignment horizontal="right" vertical="center" wrapText="1"/>
    </xf>
    <xf numFmtId="0" fontId="17" fillId="0" borderId="6" xfId="0" applyFont="1" applyBorder="1" applyAlignment="1">
      <alignment horizontal="right" vertical="center" wrapText="1"/>
    </xf>
    <xf numFmtId="44" fontId="11" fillId="0" borderId="10" xfId="1" applyFont="1" applyBorder="1" applyAlignment="1">
      <alignment horizontal="center" vertical="center" wrapText="1"/>
    </xf>
    <xf numFmtId="44" fontId="11" fillId="0" borderId="8" xfId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2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44" fontId="11" fillId="0" borderId="10" xfId="1" applyFont="1" applyBorder="1" applyAlignment="1">
      <alignment horizontal="right" vertical="center" wrapText="1"/>
    </xf>
    <xf numFmtId="44" fontId="11" fillId="0" borderId="8" xfId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 wrapText="1"/>
    </xf>
    <xf numFmtId="0" fontId="3" fillId="23" borderId="19" xfId="5" applyFont="1" applyBorder="1" applyAlignment="1">
      <alignment horizontal="left" vertical="top" wrapText="1"/>
    </xf>
    <xf numFmtId="0" fontId="3" fillId="23" borderId="20" xfId="5" applyFont="1" applyBorder="1" applyAlignment="1">
      <alignment horizontal="left" vertical="top" wrapText="1"/>
    </xf>
    <xf numFmtId="0" fontId="3" fillId="23" borderId="21" xfId="5" applyFont="1" applyBorder="1" applyAlignment="1">
      <alignment horizontal="left" vertical="top" wrapText="1"/>
    </xf>
    <xf numFmtId="0" fontId="3" fillId="23" borderId="22" xfId="5" applyFont="1" applyBorder="1" applyAlignment="1">
      <alignment horizontal="left" vertical="top" wrapText="1"/>
    </xf>
    <xf numFmtId="0" fontId="3" fillId="23" borderId="23" xfId="5" applyFont="1" applyBorder="1" applyAlignment="1">
      <alignment horizontal="left" vertical="top" wrapText="1"/>
    </xf>
    <xf numFmtId="0" fontId="3" fillId="23" borderId="24" xfId="5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44" fontId="28" fillId="24" borderId="3" xfId="4" applyNumberFormat="1" applyBorder="1" applyAlignment="1">
      <alignment horizontal="center"/>
    </xf>
    <xf numFmtId="44" fontId="28" fillId="24" borderId="4" xfId="4" applyNumberFormat="1" applyBorder="1" applyAlignment="1">
      <alignment horizont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6" xfId="0" applyFont="1" applyFill="1" applyBorder="1" applyAlignment="1">
      <alignment horizontal="right" vertical="center" wrapText="1"/>
    </xf>
    <xf numFmtId="10" fontId="3" fillId="0" borderId="15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 wrapText="1"/>
    </xf>
    <xf numFmtId="44" fontId="11" fillId="0" borderId="16" xfId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right" vertical="center" wrapText="1"/>
    </xf>
    <xf numFmtId="44" fontId="28" fillId="24" borderId="1" xfId="4" applyNumberFormat="1" applyAlignment="1">
      <alignment horizontal="right" vertical="center" wrapText="1"/>
    </xf>
    <xf numFmtId="0" fontId="22" fillId="23" borderId="21" xfId="5" applyFont="1" applyBorder="1" applyAlignment="1">
      <alignment horizontal="left" vertical="top" wrapText="1"/>
    </xf>
    <xf numFmtId="0" fontId="22" fillId="23" borderId="0" xfId="5" applyFont="1" applyBorder="1" applyAlignment="1">
      <alignment horizontal="left" vertical="top" wrapText="1"/>
    </xf>
    <xf numFmtId="0" fontId="35" fillId="28" borderId="29" xfId="10" applyFill="1" applyAlignment="1">
      <alignment horizontal="right" vertical="center" wrapText="1"/>
    </xf>
    <xf numFmtId="0" fontId="11" fillId="0" borderId="32" xfId="36" applyFont="1" applyBorder="1" applyAlignment="1">
      <alignment horizontal="left" vertical="center" wrapText="1"/>
    </xf>
    <xf numFmtId="0" fontId="12" fillId="0" borderId="32" xfId="36" applyFont="1" applyBorder="1" applyAlignment="1">
      <alignment horizontal="left" vertical="center" wrapText="1"/>
    </xf>
    <xf numFmtId="0" fontId="11" fillId="0" borderId="41" xfId="36" applyFont="1" applyBorder="1" applyAlignment="1">
      <alignment horizontal="left" vertical="center" wrapText="1"/>
    </xf>
    <xf numFmtId="0" fontId="11" fillId="0" borderId="32" xfId="36" applyFont="1" applyBorder="1" applyAlignment="1">
      <alignment horizontal="right" vertical="center" wrapText="1"/>
    </xf>
    <xf numFmtId="0" fontId="11" fillId="0" borderId="32" xfId="36" applyFont="1" applyBorder="1" applyAlignment="1">
      <alignment vertical="center" wrapText="1"/>
    </xf>
    <xf numFmtId="10" fontId="3" fillId="0" borderId="0" xfId="36" applyNumberFormat="1" applyFont="1" applyAlignment="1">
      <alignment horizontal="right" vertical="center"/>
    </xf>
    <xf numFmtId="0" fontId="26" fillId="28" borderId="30" xfId="14" applyFill="1" applyAlignment="1">
      <alignment horizontal="right" vertical="center" wrapText="1"/>
    </xf>
    <xf numFmtId="0" fontId="11" fillId="0" borderId="44" xfId="36" applyFont="1" applyBorder="1" applyAlignment="1">
      <alignment vertical="center" wrapText="1"/>
    </xf>
    <xf numFmtId="0" fontId="11" fillId="0" borderId="45" xfId="36" applyFont="1" applyBorder="1" applyAlignment="1">
      <alignment vertical="center" wrapText="1"/>
    </xf>
    <xf numFmtId="44" fontId="28" fillId="24" borderId="1" xfId="4" applyNumberFormat="1" applyAlignment="1">
      <alignment horizontal="center" vertical="center" wrapText="1"/>
    </xf>
    <xf numFmtId="0" fontId="14" fillId="0" borderId="32" xfId="36" applyFont="1" applyBorder="1" applyAlignment="1">
      <alignment horizontal="right" vertical="center" wrapText="1"/>
    </xf>
    <xf numFmtId="44" fontId="11" fillId="0" borderId="10" xfId="1" applyFont="1" applyBorder="1" applyAlignment="1" applyProtection="1">
      <alignment horizontal="right" vertical="center" wrapText="1"/>
    </xf>
    <xf numFmtId="44" fontId="11" fillId="0" borderId="8" xfId="1" applyFont="1" applyBorder="1" applyAlignment="1" applyProtection="1">
      <alignment horizontal="right" vertical="center" wrapText="1"/>
    </xf>
    <xf numFmtId="0" fontId="3" fillId="23" borderId="21" xfId="5" applyFont="1" applyBorder="1" applyAlignment="1" applyProtection="1">
      <alignment horizontal="left" vertical="top" wrapText="1"/>
    </xf>
    <xf numFmtId="44" fontId="28" fillId="24" borderId="3" xfId="4" applyNumberFormat="1" applyBorder="1" applyAlignment="1" applyProtection="1">
      <alignment vertical="center"/>
    </xf>
    <xf numFmtId="44" fontId="28" fillId="24" borderId="16" xfId="4" applyNumberFormat="1" applyBorder="1" applyAlignment="1" applyProtection="1">
      <alignment vertical="center"/>
    </xf>
    <xf numFmtId="44" fontId="28" fillId="24" borderId="4" xfId="4" applyNumberFormat="1" applyBorder="1" applyAlignment="1" applyProtection="1">
      <alignment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0" fontId="3" fillId="0" borderId="15" xfId="2" applyNumberFormat="1" applyFont="1" applyBorder="1" applyAlignment="1" applyProtection="1">
      <alignment horizontal="right"/>
    </xf>
    <xf numFmtId="10" fontId="11" fillId="0" borderId="14" xfId="0" applyNumberFormat="1" applyFont="1" applyBorder="1" applyAlignment="1">
      <alignment horizontal="left" vertical="center" wrapText="1"/>
    </xf>
    <xf numFmtId="10" fontId="11" fillId="0" borderId="9" xfId="0" applyNumberFormat="1" applyFont="1" applyBorder="1" applyAlignment="1">
      <alignment horizontal="left" vertical="center" wrapText="1"/>
    </xf>
    <xf numFmtId="44" fontId="11" fillId="0" borderId="10" xfId="1" applyFont="1" applyBorder="1" applyAlignment="1" applyProtection="1">
      <alignment horizontal="center" vertical="center" wrapText="1"/>
    </xf>
    <xf numFmtId="44" fontId="11" fillId="0" borderId="16" xfId="1" applyFont="1" applyBorder="1" applyAlignment="1" applyProtection="1">
      <alignment horizontal="center" vertical="center" wrapText="1"/>
    </xf>
    <xf numFmtId="164" fontId="3" fillId="0" borderId="15" xfId="2" applyNumberFormat="1" applyFont="1" applyBorder="1" applyAlignment="1" applyProtection="1">
      <alignment horizontal="right" vertical="center"/>
    </xf>
    <xf numFmtId="0" fontId="14" fillId="0" borderId="7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right" vertical="center" wrapText="1"/>
    </xf>
    <xf numFmtId="9" fontId="11" fillId="0" borderId="13" xfId="2" applyFont="1" applyBorder="1" applyAlignment="1" applyProtection="1">
      <alignment horizontal="right" vertical="center" wrapText="1"/>
    </xf>
    <xf numFmtId="9" fontId="11" fillId="0" borderId="9" xfId="2" applyFont="1" applyBorder="1" applyAlignment="1" applyProtection="1">
      <alignment horizontal="right" vertical="center" wrapText="1"/>
    </xf>
  </cellXfs>
  <cellStyles count="48">
    <cellStyle name="20 % - Dekorfärg1" xfId="15" builtinId="30" customBuiltin="1"/>
    <cellStyle name="20 % - Dekorfärg2" xfId="18" builtinId="34" customBuiltin="1"/>
    <cellStyle name="20 % - Dekorfärg3" xfId="21" builtinId="38" customBuiltin="1"/>
    <cellStyle name="20 % - Dekorfärg4" xfId="24" builtinId="42" customBuiltin="1"/>
    <cellStyle name="20 % - Dekorfärg5" xfId="27" builtinId="46" customBuiltin="1"/>
    <cellStyle name="20 % - Dekorfärg6" xfId="30" builtinId="50" customBuiltin="1"/>
    <cellStyle name="40 % - Dekorfärg1" xfId="16" builtinId="31" customBuiltin="1"/>
    <cellStyle name="40 % - Dekorfärg2" xfId="19" builtinId="35" customBuiltin="1"/>
    <cellStyle name="40 % - Dekorfärg3" xfId="22" builtinId="39" customBuiltin="1"/>
    <cellStyle name="40 % - Dekorfärg4" xfId="25" builtinId="43" customBuiltin="1"/>
    <cellStyle name="40 % - Dekorfärg5" xfId="28" builtinId="47" customBuiltin="1"/>
    <cellStyle name="40 % - Dekorfärg6" xfId="31" builtinId="51" customBuiltin="1"/>
    <cellStyle name="60 % - Dekorfärg1" xfId="17" builtinId="32" customBuiltin="1"/>
    <cellStyle name="60 % - Dekorfärg2" xfId="20" builtinId="36" customBuiltin="1"/>
    <cellStyle name="60 % - Dekorfärg3" xfId="23" builtinId="40" customBuiltin="1"/>
    <cellStyle name="60 % - Dekorfärg4" xfId="26" builtinId="44" customBuiltin="1"/>
    <cellStyle name="60 % - Dekorfärg5" xfId="29" builtinId="48" customBuiltin="1"/>
    <cellStyle name="60 % - Dekorfärg6" xfId="32" builtinId="52" customBuiltin="1"/>
    <cellStyle name="Anteckning" xfId="5" builtinId="10" customBuiltin="1"/>
    <cellStyle name="Anteckning 2" xfId="33" xr:uid="{95F88134-9002-4AB6-98C9-CACD50A04563}"/>
    <cellStyle name="Anteckning 3" xfId="34" xr:uid="{43D87313-391D-4E6F-A277-3C298408B15F}"/>
    <cellStyle name="Beräkning" xfId="4" builtinId="22" customBuiltin="1"/>
    <cellStyle name="Hyperlänk 2" xfId="35" xr:uid="{5024A219-1F33-41D2-BCD1-395F29A7FC9E}"/>
    <cellStyle name="Indata" xfId="3" builtinId="20" customBuiltin="1"/>
    <cellStyle name="Kontrollcell" xfId="13" builtinId="23" customBuiltin="1"/>
    <cellStyle name="Normal" xfId="0" builtinId="0" customBuiltin="1"/>
    <cellStyle name="Normal 2" xfId="36" xr:uid="{888BCB0A-13EE-48E0-BEB6-B2906B369E89}"/>
    <cellStyle name="Normal 3" xfId="37" xr:uid="{CA88C387-F57C-4BAC-92D7-660663D73DCA}"/>
    <cellStyle name="Normal 4" xfId="38" xr:uid="{F0333902-37B4-40D0-BFA6-9C2557E04177}"/>
    <cellStyle name="Normal 5" xfId="39" xr:uid="{061E33F7-82A0-4515-9608-6B61BB128FEA}"/>
    <cellStyle name="Normal 6" xfId="40" xr:uid="{B1005C82-FF36-410C-8FAD-72318A36A884}"/>
    <cellStyle name="Procent" xfId="2" builtinId="5"/>
    <cellStyle name="Procent 2" xfId="41" xr:uid="{D72395EE-443C-40FC-8BE7-9C26BE0D50BE}"/>
    <cellStyle name="Procent 3" xfId="42" xr:uid="{2E2509AE-5DD6-4080-9F0E-0E14101BEC03}"/>
    <cellStyle name="Procent 4" xfId="43" xr:uid="{D6892CD6-98EF-421A-B725-67E440257E78}"/>
    <cellStyle name="Procent 5" xfId="47" xr:uid="{67BFC59B-5730-4285-B2F3-23A24397A2CF}"/>
    <cellStyle name="Rubrik" xfId="7" builtinId="15" customBuiltin="1"/>
    <cellStyle name="Rubrik 1" xfId="8" builtinId="16" customBuiltin="1"/>
    <cellStyle name="Rubrik 2" xfId="9" builtinId="17" customBuiltin="1"/>
    <cellStyle name="Rubrik 3" xfId="10" builtinId="18" customBuiltin="1"/>
    <cellStyle name="Rubrik 4" xfId="11" builtinId="19" customBuiltin="1"/>
    <cellStyle name="Summa" xfId="14" builtinId="25" customBuiltin="1"/>
    <cellStyle name="Tusental 2" xfId="44" xr:uid="{4F196603-3E16-4270-B539-68D13ECFF0DA}"/>
    <cellStyle name="Tusental 2 2" xfId="45" xr:uid="{8261F331-74B1-4BB8-B0A2-3ADDF46DB8C4}"/>
    <cellStyle name="Utdata" xfId="12" builtinId="21" customBuiltin="1"/>
    <cellStyle name="Valuta" xfId="1" builtinId="4"/>
    <cellStyle name="Valuta 2" xfId="6" xr:uid="{00000000-0005-0000-0000-000006000000}"/>
    <cellStyle name="Valuta 3" xfId="46" xr:uid="{43CCAFC4-0E3F-42CE-91AF-76E2CD51C2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IN">
  <a:themeElements>
    <a:clrScheme name="IN">
      <a:dk1>
        <a:srgbClr val="191919"/>
      </a:dk1>
      <a:lt1>
        <a:sysClr val="window" lastClr="FFFFFF"/>
      </a:lt1>
      <a:dk2>
        <a:srgbClr val="6CC04A"/>
      </a:dk2>
      <a:lt2>
        <a:srgbClr val="A9DC92"/>
      </a:lt2>
      <a:accent1>
        <a:srgbClr val="E3E5E3"/>
      </a:accent1>
      <a:accent2>
        <a:srgbClr val="6B7D83"/>
      </a:accent2>
      <a:accent3>
        <a:srgbClr val="C7D8DB"/>
      </a:accent3>
      <a:accent4>
        <a:srgbClr val="9CAC9A"/>
      </a:accent4>
      <a:accent5>
        <a:srgbClr val="EED665"/>
      </a:accent5>
      <a:accent6>
        <a:srgbClr val="DC8E65"/>
      </a:accent6>
      <a:hlink>
        <a:srgbClr val="6CC04A"/>
      </a:hlink>
      <a:folHlink>
        <a:srgbClr val="A9DC92"/>
      </a:folHlink>
    </a:clrScheme>
    <a:fontScheme name="I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Bandad kant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777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4"/>
  <sheetViews>
    <sheetView showGridLines="0" showRowColHeaders="0" tabSelected="1" topLeftCell="A5" zoomScaleNormal="100" zoomScalePageLayoutView="106" workbookViewId="0">
      <selection activeCell="D31" sqref="D31"/>
    </sheetView>
  </sheetViews>
  <sheetFormatPr defaultColWidth="26.140625" defaultRowHeight="14.25" x14ac:dyDescent="0.2"/>
  <cols>
    <col min="1" max="1" width="4" customWidth="1"/>
    <col min="2" max="2" width="12" style="6" bestFit="1" customWidth="1"/>
    <col min="3" max="3" width="26.140625" style="6"/>
    <col min="4" max="5" width="17.28515625" style="6" customWidth="1"/>
    <col min="6" max="6" width="16" style="6" customWidth="1"/>
    <col min="7" max="7" width="0.140625" style="6" customWidth="1"/>
    <col min="8" max="8" width="24.42578125" style="6" hidden="1" customWidth="1"/>
    <col min="9" max="9" width="25" style="6" hidden="1" customWidth="1"/>
    <col min="10" max="10" width="25.42578125" style="6" customWidth="1"/>
    <col min="11" max="16384" width="26.140625" style="6"/>
  </cols>
  <sheetData>
    <row r="2" spans="2:7" ht="5.25" customHeight="1" x14ac:dyDescent="0.2">
      <c r="B2" s="101" t="s">
        <v>86</v>
      </c>
      <c r="C2" s="102"/>
      <c r="D2" s="102"/>
      <c r="E2" s="102"/>
      <c r="F2" s="103"/>
    </row>
    <row r="3" spans="2:7" ht="5.25" customHeight="1" x14ac:dyDescent="0.2">
      <c r="B3" s="104"/>
      <c r="C3" s="105"/>
      <c r="D3" s="105"/>
      <c r="E3" s="105"/>
      <c r="F3" s="106"/>
    </row>
    <row r="4" spans="2:7" ht="63.75" customHeight="1" x14ac:dyDescent="0.2">
      <c r="B4" s="107"/>
      <c r="C4" s="108"/>
      <c r="D4" s="108"/>
      <c r="E4" s="108"/>
      <c r="F4" s="109"/>
    </row>
    <row r="5" spans="2:7" ht="7.5" customHeight="1" x14ac:dyDescent="0.2"/>
    <row r="6" spans="2:7" ht="24.75" customHeight="1" x14ac:dyDescent="0.25">
      <c r="B6" s="7" t="s">
        <v>0</v>
      </c>
      <c r="C6" s="4">
        <v>0</v>
      </c>
      <c r="F6"/>
    </row>
    <row r="7" spans="2:7" ht="26.45" customHeight="1" x14ac:dyDescent="0.2">
      <c r="B7" s="31" t="s">
        <v>84</v>
      </c>
      <c r="C7" s="4">
        <v>0</v>
      </c>
    </row>
    <row r="8" spans="2:7" ht="26.25" customHeight="1" x14ac:dyDescent="0.2">
      <c r="B8" s="31"/>
      <c r="E8"/>
    </row>
    <row r="9" spans="2:7" ht="0.75" customHeight="1" x14ac:dyDescent="0.25">
      <c r="B9" s="7" t="s">
        <v>1</v>
      </c>
      <c r="C9" s="4">
        <v>0</v>
      </c>
      <c r="E9"/>
      <c r="F9"/>
      <c r="G9" s="32">
        <f>(F12*1.1243)*(2088-200-96-30-C12)</f>
        <v>0</v>
      </c>
    </row>
    <row r="10" spans="2:7" ht="26.25" hidden="1" customHeight="1" x14ac:dyDescent="0.2">
      <c r="B10" s="31" t="s">
        <v>64</v>
      </c>
      <c r="C10" s="4"/>
      <c r="G10" s="33">
        <f>(C12*F12)*0.8</f>
        <v>0</v>
      </c>
    </row>
    <row r="11" spans="2:7" ht="6.75" customHeight="1" x14ac:dyDescent="0.2">
      <c r="B11" s="31"/>
    </row>
    <row r="12" spans="2:7" ht="27.75" customHeight="1" x14ac:dyDescent="0.25">
      <c r="B12" s="31" t="s">
        <v>85</v>
      </c>
      <c r="C12" s="29">
        <v>0</v>
      </c>
      <c r="E12" s="57"/>
      <c r="F12" s="56">
        <f>IF(C9&gt;0,C9+C10,((C6+C7)/174))</f>
        <v>0</v>
      </c>
    </row>
    <row r="13" spans="2:7" customFormat="1" ht="15.75" customHeight="1" x14ac:dyDescent="0.2"/>
    <row r="14" spans="2:7" ht="18.600000000000001" customHeight="1" thickBot="1" x14ac:dyDescent="0.25">
      <c r="B14" s="43"/>
      <c r="C14" s="43" t="s">
        <v>2</v>
      </c>
      <c r="D14" s="112" t="s">
        <v>3</v>
      </c>
      <c r="E14" s="112"/>
      <c r="F14" s="44" t="s">
        <v>4</v>
      </c>
    </row>
    <row r="15" spans="2:7" ht="18.600000000000001" customHeight="1" x14ac:dyDescent="0.2">
      <c r="B15" s="115" t="s">
        <v>5</v>
      </c>
      <c r="C15" s="91" t="s">
        <v>6</v>
      </c>
      <c r="D15" s="96" t="s">
        <v>66</v>
      </c>
      <c r="E15" s="96"/>
      <c r="F15" s="92">
        <f>F12*(1+G15)</f>
        <v>0</v>
      </c>
      <c r="G15" s="93">
        <f>IF(F12&gt;0,((G10/G9)*100)/100,0)</f>
        <v>0</v>
      </c>
    </row>
    <row r="16" spans="2:7" ht="12.75" customHeight="1" x14ac:dyDescent="0.2">
      <c r="B16" s="115"/>
      <c r="C16" s="91"/>
      <c r="D16" s="113">
        <f>G15</f>
        <v>0</v>
      </c>
      <c r="E16" s="114"/>
      <c r="F16" s="92"/>
      <c r="G16" s="93"/>
    </row>
    <row r="17" spans="2:9" x14ac:dyDescent="0.2">
      <c r="B17" s="47" t="s">
        <v>7</v>
      </c>
      <c r="C17" s="48" t="s">
        <v>8</v>
      </c>
      <c r="D17" s="94" t="s">
        <v>9</v>
      </c>
      <c r="E17" s="94"/>
      <c r="F17" s="45">
        <f>$F$15*G17</f>
        <v>0</v>
      </c>
      <c r="G17" s="13">
        <v>0.31419999999999998</v>
      </c>
    </row>
    <row r="18" spans="2:9" x14ac:dyDescent="0.2">
      <c r="B18" s="47" t="s">
        <v>10</v>
      </c>
      <c r="C18" s="48" t="s">
        <v>11</v>
      </c>
      <c r="D18" s="94" t="s">
        <v>77</v>
      </c>
      <c r="E18" s="94"/>
      <c r="F18" s="45">
        <f>$F$15*G18</f>
        <v>0</v>
      </c>
      <c r="G18" s="13">
        <v>0.12429999999999999</v>
      </c>
    </row>
    <row r="19" spans="2:9" ht="27" customHeight="1" x14ac:dyDescent="0.2">
      <c r="B19" s="47" t="s">
        <v>12</v>
      </c>
      <c r="C19" s="48" t="s">
        <v>89</v>
      </c>
      <c r="D19" s="94" t="s">
        <v>93</v>
      </c>
      <c r="E19" s="94"/>
      <c r="F19" s="45">
        <f>$F$15*G19</f>
        <v>0</v>
      </c>
      <c r="G19" s="13">
        <f>I19</f>
        <v>0</v>
      </c>
      <c r="H19" s="32">
        <f>30*F12</f>
        <v>0</v>
      </c>
      <c r="I19" s="41">
        <f>IF(F12&gt;0,H19/G9,0)</f>
        <v>0</v>
      </c>
    </row>
    <row r="20" spans="2:9" x14ac:dyDescent="0.2">
      <c r="B20" s="99" t="s">
        <v>14</v>
      </c>
      <c r="C20" s="48" t="s">
        <v>15</v>
      </c>
      <c r="D20" s="94" t="s">
        <v>92</v>
      </c>
      <c r="E20" s="94"/>
      <c r="F20" s="92">
        <f>F15*G20</f>
        <v>0</v>
      </c>
      <c r="G20" s="13">
        <f>I20</f>
        <v>0</v>
      </c>
      <c r="H20" s="32">
        <f>56*F12</f>
        <v>0</v>
      </c>
      <c r="I20" s="41">
        <f>IF(F12&gt;0,H20/G9,0)</f>
        <v>0</v>
      </c>
    </row>
    <row r="21" spans="2:9" x14ac:dyDescent="0.2">
      <c r="B21" s="99"/>
      <c r="C21" s="47" t="s">
        <v>16</v>
      </c>
      <c r="D21" s="94"/>
      <c r="E21" s="94"/>
      <c r="F21" s="92"/>
    </row>
    <row r="22" spans="2:9" ht="25.5" x14ac:dyDescent="0.2">
      <c r="B22" s="47" t="s">
        <v>17</v>
      </c>
      <c r="C22" s="48" t="s">
        <v>18</v>
      </c>
      <c r="D22" s="94" t="s">
        <v>91</v>
      </c>
      <c r="E22" s="94"/>
      <c r="F22" s="45">
        <f>F15*G22</f>
        <v>0</v>
      </c>
      <c r="G22" s="13">
        <v>4.4999999999999997E-3</v>
      </c>
    </row>
    <row r="23" spans="2:9" ht="14.25" customHeight="1" x14ac:dyDescent="0.2">
      <c r="B23" s="99" t="s">
        <v>20</v>
      </c>
      <c r="C23" s="53" t="s">
        <v>21</v>
      </c>
      <c r="D23" s="94" t="s">
        <v>56</v>
      </c>
      <c r="E23" s="94"/>
      <c r="F23" s="95">
        <f>IF(F12&lt;273.7,F12*G23,273.7*G23)</f>
        <v>0</v>
      </c>
      <c r="G23" s="111">
        <v>4.4999999999999998E-2</v>
      </c>
    </row>
    <row r="24" spans="2:9" ht="22.5" customHeight="1" x14ac:dyDescent="0.2">
      <c r="B24" s="99"/>
      <c r="C24" s="54" t="s">
        <v>88</v>
      </c>
      <c r="D24" s="94"/>
      <c r="E24" s="94"/>
      <c r="F24" s="95"/>
      <c r="G24" s="111"/>
      <c r="I24"/>
    </row>
    <row r="25" spans="2:9" ht="45" x14ac:dyDescent="0.2">
      <c r="B25" s="99"/>
      <c r="C25" s="49" t="s">
        <v>24</v>
      </c>
      <c r="D25" s="94" t="s">
        <v>94</v>
      </c>
      <c r="E25" s="94"/>
      <c r="F25" s="46">
        <f>IF(F12&gt;273.7,(F12-273.7)*G25,0)</f>
        <v>0</v>
      </c>
      <c r="G25" s="42">
        <v>0.3</v>
      </c>
    </row>
    <row r="26" spans="2:9" ht="36" x14ac:dyDescent="0.2">
      <c r="B26" s="50" t="s">
        <v>25</v>
      </c>
      <c r="C26" s="51" t="s">
        <v>26</v>
      </c>
      <c r="D26" s="98" t="s">
        <v>27</v>
      </c>
      <c r="E26" s="98"/>
      <c r="F26" s="45">
        <f>(F23+F25)*G26</f>
        <v>0</v>
      </c>
      <c r="G26" s="13">
        <v>0.24260000000000001</v>
      </c>
    </row>
    <row r="27" spans="2:9" ht="25.5" x14ac:dyDescent="0.2">
      <c r="B27" s="47" t="s">
        <v>28</v>
      </c>
      <c r="C27" s="48" t="s">
        <v>79</v>
      </c>
      <c r="D27" s="94" t="s">
        <v>76</v>
      </c>
      <c r="E27" s="94"/>
      <c r="F27" s="45">
        <f>F15*G27</f>
        <v>0</v>
      </c>
      <c r="G27" s="13">
        <v>1.4999999999999999E-2</v>
      </c>
    </row>
    <row r="28" spans="2:9" ht="36" x14ac:dyDescent="0.2">
      <c r="B28" s="50" t="s">
        <v>29</v>
      </c>
      <c r="C28" s="51" t="s">
        <v>30</v>
      </c>
      <c r="D28" s="98" t="s">
        <v>31</v>
      </c>
      <c r="E28" s="98"/>
      <c r="F28" s="45">
        <f>F27*G28</f>
        <v>0</v>
      </c>
      <c r="G28" s="13">
        <v>0.24260000000000001</v>
      </c>
    </row>
    <row r="29" spans="2:9" ht="25.5" x14ac:dyDescent="0.2">
      <c r="B29" s="47" t="s">
        <v>32</v>
      </c>
      <c r="C29" s="48" t="s">
        <v>33</v>
      </c>
      <c r="D29" s="94" t="s">
        <v>78</v>
      </c>
      <c r="E29" s="94"/>
      <c r="F29" s="45">
        <f>F15*G29</f>
        <v>0</v>
      </c>
      <c r="G29" s="13">
        <v>2.0999999999999999E-3</v>
      </c>
    </row>
    <row r="30" spans="2:9" ht="36" customHeight="1" x14ac:dyDescent="0.2">
      <c r="B30" s="99" t="s">
        <v>34</v>
      </c>
      <c r="C30" s="53" t="s">
        <v>35</v>
      </c>
      <c r="D30" s="52" t="s">
        <v>36</v>
      </c>
      <c r="E30" s="100" t="str">
        <f>D31&amp;"% av Lön "</f>
        <v xml:space="preserve">0% av Lön </v>
      </c>
      <c r="F30" s="92">
        <f>F15*G30</f>
        <v>0</v>
      </c>
      <c r="G30" s="110">
        <f>D31/100</f>
        <v>0</v>
      </c>
    </row>
    <row r="31" spans="2:9" ht="56.25" x14ac:dyDescent="0.2">
      <c r="B31" s="99"/>
      <c r="C31" s="54" t="s">
        <v>37</v>
      </c>
      <c r="D31" s="58">
        <v>0</v>
      </c>
      <c r="E31" s="100"/>
      <c r="F31" s="92"/>
      <c r="G31" s="110"/>
    </row>
    <row r="32" spans="2:9" ht="25.5" x14ac:dyDescent="0.2">
      <c r="B32" s="47" t="s">
        <v>38</v>
      </c>
      <c r="C32" s="48" t="s">
        <v>39</v>
      </c>
      <c r="D32" s="94" t="s">
        <v>40</v>
      </c>
      <c r="E32" s="94"/>
      <c r="F32" s="45">
        <f>F15*G32</f>
        <v>0</v>
      </c>
      <c r="G32" s="13">
        <v>0.01</v>
      </c>
    </row>
    <row r="33" spans="2:6" ht="25.5" customHeight="1" thickBot="1" x14ac:dyDescent="0.3">
      <c r="B33" s="97" t="s">
        <v>41</v>
      </c>
      <c r="C33" s="97"/>
      <c r="D33" s="97"/>
      <c r="E33" s="97"/>
      <c r="F33" s="55">
        <f>SUM(F15:F32)</f>
        <v>0</v>
      </c>
    </row>
    <row r="34" spans="2:6" ht="15" thickTop="1" x14ac:dyDescent="0.2"/>
  </sheetData>
  <sheetProtection algorithmName="SHA-512" hashValue="dPRVfm9SHqXf9beY2887F3oZn7BJA7TEqgRFPBlvGjxN27Gsu8nHmkT4yi+RcBFayBBaY5yF9EdpUQoDnbcpbw==" saltValue="9O08u7Naya/C/KQtDkLPFg==" spinCount="100000" sheet="1" selectLockedCells="1"/>
  <mergeCells count="30">
    <mergeCell ref="B2:F4"/>
    <mergeCell ref="G30:G31"/>
    <mergeCell ref="D19:E19"/>
    <mergeCell ref="B20:B21"/>
    <mergeCell ref="D20:E21"/>
    <mergeCell ref="F20:F21"/>
    <mergeCell ref="G23:G24"/>
    <mergeCell ref="F30:F31"/>
    <mergeCell ref="D25:E25"/>
    <mergeCell ref="D22:E22"/>
    <mergeCell ref="B23:B25"/>
    <mergeCell ref="D14:E14"/>
    <mergeCell ref="D16:E16"/>
    <mergeCell ref="D17:E17"/>
    <mergeCell ref="D18:E18"/>
    <mergeCell ref="B15:B16"/>
    <mergeCell ref="D32:E32"/>
    <mergeCell ref="B33:E33"/>
    <mergeCell ref="D26:E26"/>
    <mergeCell ref="D27:E27"/>
    <mergeCell ref="D28:E28"/>
    <mergeCell ref="D29:E29"/>
    <mergeCell ref="B30:B31"/>
    <mergeCell ref="E30:E31"/>
    <mergeCell ref="C15:C16"/>
    <mergeCell ref="F15:F16"/>
    <mergeCell ref="G15:G16"/>
    <mergeCell ref="D23:E24"/>
    <mergeCell ref="F23:F24"/>
    <mergeCell ref="D15:E15"/>
  </mergeCells>
  <printOptions horizontalCentered="1"/>
  <pageMargins left="0.70866141732283472" right="0.70866141732283472" top="0.86614173228346458" bottom="0.74803149606299213" header="0.31496062992125984" footer="0.31496062992125984"/>
  <pageSetup paperSize="9" scale="96" orientation="portrait" horizontalDpi="1200" verticalDpi="1200" r:id="rId1"/>
  <headerFooter>
    <oddHeader>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6"/>
  <sheetViews>
    <sheetView view="pageLayout" zoomScaleNormal="100" workbookViewId="0">
      <selection activeCell="H11" sqref="H11"/>
    </sheetView>
  </sheetViews>
  <sheetFormatPr defaultColWidth="26.140625" defaultRowHeight="14.25" x14ac:dyDescent="0.2"/>
  <cols>
    <col min="1" max="1" width="10.28515625" style="6" customWidth="1"/>
    <col min="2" max="2" width="26.140625" style="6"/>
    <col min="3" max="3" width="10.140625" style="6" customWidth="1"/>
    <col min="4" max="4" width="21.28515625" style="6" customWidth="1"/>
    <col min="5" max="5" width="13.5703125" style="6" customWidth="1"/>
    <col min="6" max="6" width="26.140625" style="6" hidden="1" customWidth="1"/>
    <col min="7" max="16384" width="26.140625" style="6"/>
  </cols>
  <sheetData>
    <row r="3" spans="1:6" ht="9.75" customHeight="1" x14ac:dyDescent="0.2"/>
    <row r="4" spans="1:6" ht="5.25" customHeight="1" x14ac:dyDescent="0.2">
      <c r="A4" s="133" t="s">
        <v>42</v>
      </c>
      <c r="B4" s="134"/>
    </row>
    <row r="5" spans="1:6" ht="5.25" customHeight="1" x14ac:dyDescent="0.2">
      <c r="A5" s="135"/>
      <c r="B5" s="136"/>
    </row>
    <row r="6" spans="1:6" ht="110.25" customHeight="1" x14ac:dyDescent="0.2">
      <c r="A6" s="137"/>
      <c r="B6" s="138"/>
      <c r="D6" s="139"/>
      <c r="E6" s="139"/>
    </row>
    <row r="7" spans="1:6" ht="7.5" customHeight="1" thickBot="1" x14ac:dyDescent="0.25"/>
    <row r="8" spans="1:6" ht="15" x14ac:dyDescent="0.25">
      <c r="A8" s="7" t="s">
        <v>0</v>
      </c>
      <c r="B8" s="4">
        <v>39065</v>
      </c>
      <c r="E8" s="140">
        <f>B8/174</f>
        <v>224.51149425287358</v>
      </c>
    </row>
    <row r="9" spans="1:6" ht="15.75" thickBot="1" x14ac:dyDescent="0.3">
      <c r="A9" s="7"/>
      <c r="E9" s="141"/>
    </row>
    <row r="10" spans="1:6" ht="15" thickBot="1" x14ac:dyDescent="0.25"/>
    <row r="11" spans="1:6" ht="18.75" thickBot="1" x14ac:dyDescent="0.25">
      <c r="A11" s="8"/>
      <c r="B11" s="9" t="s">
        <v>2</v>
      </c>
      <c r="C11" s="142" t="s">
        <v>3</v>
      </c>
      <c r="D11" s="143" t="s">
        <v>4</v>
      </c>
      <c r="E11" s="10"/>
    </row>
    <row r="12" spans="1:6" ht="26.25" customHeight="1" thickBot="1" x14ac:dyDescent="0.25">
      <c r="A12" s="11" t="s">
        <v>43</v>
      </c>
      <c r="B12" s="12" t="s">
        <v>6</v>
      </c>
      <c r="C12" s="121" t="s">
        <v>44</v>
      </c>
      <c r="D12" s="122" t="s">
        <v>45</v>
      </c>
      <c r="E12" s="1">
        <f>E8*(1+F12)</f>
        <v>228.30573850574712</v>
      </c>
      <c r="F12" s="13">
        <v>1.6899999999999998E-2</v>
      </c>
    </row>
    <row r="13" spans="1:6" ht="15" thickBot="1" x14ac:dyDescent="0.25">
      <c r="A13" s="11" t="s">
        <v>46</v>
      </c>
      <c r="B13" s="12" t="s">
        <v>8</v>
      </c>
      <c r="C13" s="121" t="s">
        <v>9</v>
      </c>
      <c r="D13" s="122" t="s">
        <v>45</v>
      </c>
      <c r="E13" s="1">
        <f>$E$12*F13</f>
        <v>71.733663038505739</v>
      </c>
      <c r="F13" s="13">
        <v>0.31419999999999998</v>
      </c>
    </row>
    <row r="14" spans="1:6" ht="15" thickBot="1" x14ac:dyDescent="0.25">
      <c r="A14" s="11" t="s">
        <v>47</v>
      </c>
      <c r="B14" s="12" t="s">
        <v>11</v>
      </c>
      <c r="C14" s="121" t="s">
        <v>48</v>
      </c>
      <c r="D14" s="122" t="s">
        <v>45</v>
      </c>
      <c r="E14" s="1">
        <f t="shared" ref="E14:E15" si="0">$E$12*F14</f>
        <v>35.296067172988501</v>
      </c>
      <c r="F14" s="13">
        <v>0.15459999999999999</v>
      </c>
    </row>
    <row r="15" spans="1:6" ht="27" customHeight="1" thickBot="1" x14ac:dyDescent="0.25">
      <c r="A15" s="11" t="s">
        <v>49</v>
      </c>
      <c r="B15" s="12" t="s">
        <v>13</v>
      </c>
      <c r="C15" s="121" t="s">
        <v>50</v>
      </c>
      <c r="D15" s="122" t="s">
        <v>45</v>
      </c>
      <c r="E15" s="1">
        <f t="shared" si="0"/>
        <v>5.1368791163793102</v>
      </c>
      <c r="F15" s="13">
        <v>2.2499999999999999E-2</v>
      </c>
    </row>
    <row r="16" spans="1:6" x14ac:dyDescent="0.2">
      <c r="A16" s="123" t="s">
        <v>51</v>
      </c>
      <c r="B16" s="14" t="s">
        <v>15</v>
      </c>
      <c r="C16" s="126" t="s">
        <v>52</v>
      </c>
      <c r="D16" s="127" t="s">
        <v>45</v>
      </c>
      <c r="E16" s="130">
        <f>E12*F16</f>
        <v>11.301134056034483</v>
      </c>
      <c r="F16" s="13">
        <v>4.9500000000000002E-2</v>
      </c>
    </row>
    <row r="17" spans="1:6" ht="15" thickBot="1" x14ac:dyDescent="0.25">
      <c r="A17" s="124"/>
      <c r="B17" s="15" t="s">
        <v>16</v>
      </c>
      <c r="C17" s="128"/>
      <c r="D17" s="129"/>
      <c r="E17" s="131"/>
    </row>
    <row r="18" spans="1:6" ht="26.25" thickBot="1" x14ac:dyDescent="0.25">
      <c r="A18" s="11" t="s">
        <v>53</v>
      </c>
      <c r="B18" s="12" t="s">
        <v>18</v>
      </c>
      <c r="C18" s="121" t="s">
        <v>54</v>
      </c>
      <c r="D18" s="122" t="s">
        <v>45</v>
      </c>
      <c r="E18" s="1">
        <f>E12*F18</f>
        <v>1.6803302354022989</v>
      </c>
      <c r="F18" s="13">
        <v>7.3600000000000002E-3</v>
      </c>
    </row>
    <row r="19" spans="1:6" ht="14.25" customHeight="1" x14ac:dyDescent="0.2">
      <c r="A19" s="123" t="s">
        <v>55</v>
      </c>
      <c r="B19" s="14" t="s">
        <v>21</v>
      </c>
      <c r="C19" s="126" t="s">
        <v>56</v>
      </c>
      <c r="D19" s="127"/>
      <c r="E19" s="119">
        <f>E12*F19</f>
        <v>10.27375823275862</v>
      </c>
      <c r="F19" s="144">
        <v>4.4999999999999998E-2</v>
      </c>
    </row>
    <row r="20" spans="1:6" ht="22.5" x14ac:dyDescent="0.2">
      <c r="A20" s="125"/>
      <c r="B20" s="16" t="s">
        <v>57</v>
      </c>
      <c r="C20" s="132"/>
      <c r="D20" s="145"/>
      <c r="E20" s="146"/>
      <c r="F20" s="144"/>
    </row>
    <row r="21" spans="1:6" ht="34.5" customHeight="1" thickBot="1" x14ac:dyDescent="0.25">
      <c r="A21" s="124"/>
      <c r="B21" s="17" t="s">
        <v>24</v>
      </c>
      <c r="C21" s="128" t="s">
        <v>58</v>
      </c>
      <c r="D21" s="129"/>
      <c r="E21" s="2">
        <f>IF(B8&gt;39062,(E8-224.49)*F21,0)</f>
        <v>6.4482758620698633E-3</v>
      </c>
      <c r="F21" s="18">
        <v>0.3</v>
      </c>
    </row>
    <row r="22" spans="1:6" ht="36.75" thickBot="1" x14ac:dyDescent="0.25">
      <c r="A22" s="23" t="s">
        <v>59</v>
      </c>
      <c r="B22" s="24" t="s">
        <v>60</v>
      </c>
      <c r="C22" s="147" t="s">
        <v>61</v>
      </c>
      <c r="D22" s="148" t="s">
        <v>45</v>
      </c>
      <c r="E22" s="27">
        <f>(E19+E21)*F22</f>
        <v>2.4939780989913793</v>
      </c>
      <c r="F22" s="13">
        <v>0.24260000000000001</v>
      </c>
    </row>
    <row r="23" spans="1:6" ht="24" customHeight="1" x14ac:dyDescent="0.2">
      <c r="A23" s="21" t="s">
        <v>62</v>
      </c>
      <c r="B23" s="25" t="s">
        <v>35</v>
      </c>
      <c r="C23" s="19" t="s">
        <v>36</v>
      </c>
      <c r="D23" s="26" t="str">
        <f>C24&amp;" % av Lön"</f>
        <v>1,5 % av Lön</v>
      </c>
      <c r="E23" s="119">
        <f>F23*E12</f>
        <v>3.4245860775862065</v>
      </c>
      <c r="F23" s="144">
        <f>C24/100</f>
        <v>1.4999999999999999E-2</v>
      </c>
    </row>
    <row r="24" spans="1:6" ht="57" thickBot="1" x14ac:dyDescent="0.25">
      <c r="A24" s="20"/>
      <c r="B24" s="17" t="s">
        <v>37</v>
      </c>
      <c r="C24" s="28">
        <v>1.5</v>
      </c>
      <c r="D24" s="22"/>
      <c r="E24" s="120"/>
      <c r="F24" s="144"/>
    </row>
    <row r="25" spans="1:6" ht="26.25" thickBot="1" x14ac:dyDescent="0.25">
      <c r="A25" s="11" t="s">
        <v>63</v>
      </c>
      <c r="B25" s="12" t="s">
        <v>39</v>
      </c>
      <c r="C25" s="132" t="s">
        <v>40</v>
      </c>
      <c r="D25" s="129" t="s">
        <v>45</v>
      </c>
      <c r="E25" s="1">
        <f>E12*F25</f>
        <v>2.2830573850574711</v>
      </c>
      <c r="F25" s="13">
        <v>0.01</v>
      </c>
    </row>
    <row r="26" spans="1:6" ht="16.5" thickBot="1" x14ac:dyDescent="0.25">
      <c r="A26" s="116" t="s">
        <v>41</v>
      </c>
      <c r="B26" s="117"/>
      <c r="C26" s="117"/>
      <c r="D26" s="118"/>
      <c r="E26" s="3">
        <f>SUM(E12:E25)</f>
        <v>371.93564019531317</v>
      </c>
    </row>
  </sheetData>
  <mergeCells count="22">
    <mergeCell ref="F23:F24"/>
    <mergeCell ref="C19:D20"/>
    <mergeCell ref="C21:D21"/>
    <mergeCell ref="E19:E20"/>
    <mergeCell ref="F19:F20"/>
    <mergeCell ref="C22:D22"/>
    <mergeCell ref="A4:B6"/>
    <mergeCell ref="D6:E6"/>
    <mergeCell ref="E8:E9"/>
    <mergeCell ref="C11:D11"/>
    <mergeCell ref="C12:D12"/>
    <mergeCell ref="A26:D26"/>
    <mergeCell ref="E23:E24"/>
    <mergeCell ref="C13:D13"/>
    <mergeCell ref="A16:A17"/>
    <mergeCell ref="A19:A21"/>
    <mergeCell ref="C14:D14"/>
    <mergeCell ref="C15:D15"/>
    <mergeCell ref="C16:D17"/>
    <mergeCell ref="E16:E17"/>
    <mergeCell ref="C18:D18"/>
    <mergeCell ref="C25:D25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D31FB-75C8-42E3-8CD7-9F1E8D454D5C}">
  <dimension ref="A4:J30"/>
  <sheetViews>
    <sheetView showGridLines="0" showRowColHeaders="0" zoomScaleNormal="100" workbookViewId="0">
      <selection activeCell="F23" sqref="F23"/>
    </sheetView>
  </sheetViews>
  <sheetFormatPr defaultColWidth="29.7109375" defaultRowHeight="14.25" x14ac:dyDescent="0.2"/>
  <cols>
    <col min="1" max="1" width="3" style="61" customWidth="1"/>
    <col min="2" max="2" width="11.7109375" style="59" customWidth="1"/>
    <col min="3" max="3" width="28.7109375" style="59" customWidth="1"/>
    <col min="4" max="4" width="11.5703125" style="59" customWidth="1"/>
    <col min="5" max="5" width="22.85546875" style="59" customWidth="1"/>
    <col min="6" max="6" width="17.5703125" style="59" customWidth="1"/>
    <col min="7" max="7" width="0.28515625" style="59" customWidth="1"/>
    <col min="8" max="8" width="12.7109375" style="59" hidden="1" customWidth="1"/>
    <col min="9" max="9" width="6.85546875" style="59" hidden="1" customWidth="1"/>
    <col min="10" max="10" width="13.140625" style="59" customWidth="1"/>
    <col min="11" max="16384" width="29.7109375" style="59"/>
  </cols>
  <sheetData>
    <row r="4" spans="2:7" ht="15" customHeight="1" x14ac:dyDescent="0.2">
      <c r="B4" s="150" t="s">
        <v>87</v>
      </c>
      <c r="C4" s="151"/>
      <c r="D4" s="151"/>
      <c r="E4" s="151"/>
      <c r="F4" s="151"/>
    </row>
    <row r="5" spans="2:7" x14ac:dyDescent="0.2">
      <c r="B5" s="150"/>
      <c r="C5" s="151"/>
      <c r="D5" s="151"/>
      <c r="E5" s="151"/>
      <c r="F5" s="151"/>
    </row>
    <row r="6" spans="2:7" ht="54.75" customHeight="1" x14ac:dyDescent="0.2">
      <c r="B6" s="150"/>
      <c r="C6" s="151"/>
      <c r="D6" s="151"/>
      <c r="E6" s="151"/>
      <c r="F6" s="151"/>
    </row>
    <row r="8" spans="2:7" ht="24" customHeight="1" x14ac:dyDescent="0.25">
      <c r="B8" s="60" t="s">
        <v>0</v>
      </c>
      <c r="C8" s="4">
        <v>0</v>
      </c>
    </row>
    <row r="9" spans="2:7" ht="15" x14ac:dyDescent="0.25">
      <c r="B9" s="60"/>
      <c r="F9" s="61"/>
      <c r="G9" s="62">
        <f>(F10*1.1243)*(2100-200-88-40-C10)</f>
        <v>0</v>
      </c>
    </row>
    <row r="10" spans="2:7" ht="24" customHeight="1" x14ac:dyDescent="0.25">
      <c r="B10" s="63" t="s">
        <v>65</v>
      </c>
      <c r="C10" s="29">
        <v>0</v>
      </c>
      <c r="F10" s="64">
        <f>C8/175</f>
        <v>0</v>
      </c>
      <c r="G10" s="62">
        <f>(C10*F10)*0.8</f>
        <v>0</v>
      </c>
    </row>
    <row r="12" spans="2:7" ht="15.75" thickBot="1" x14ac:dyDescent="0.25">
      <c r="B12" s="65"/>
      <c r="C12" s="65" t="s">
        <v>2</v>
      </c>
      <c r="D12" s="152" t="s">
        <v>3</v>
      </c>
      <c r="E12" s="152" t="s">
        <v>4</v>
      </c>
      <c r="F12" s="44" t="s">
        <v>4</v>
      </c>
    </row>
    <row r="13" spans="2:7" x14ac:dyDescent="0.2">
      <c r="B13" s="153" t="s">
        <v>43</v>
      </c>
      <c r="C13" s="154" t="s">
        <v>6</v>
      </c>
      <c r="D13" s="155" t="s">
        <v>66</v>
      </c>
      <c r="E13" s="155"/>
      <c r="F13" s="149">
        <f>F10*(1+G13)</f>
        <v>0</v>
      </c>
      <c r="G13" s="66">
        <f>IF(F10&gt;0,(G10/G9)*100)/100</f>
        <v>0</v>
      </c>
    </row>
    <row r="14" spans="2:7" ht="15" customHeight="1" x14ac:dyDescent="0.2">
      <c r="B14" s="153"/>
      <c r="C14" s="154"/>
      <c r="D14" s="67">
        <f>G13</f>
        <v>0</v>
      </c>
      <c r="E14" s="68"/>
      <c r="F14" s="149"/>
      <c r="G14" s="69"/>
    </row>
    <row r="15" spans="2:7" x14ac:dyDescent="0.2">
      <c r="B15" s="70" t="s">
        <v>46</v>
      </c>
      <c r="C15" s="71" t="s">
        <v>8</v>
      </c>
      <c r="D15" s="156" t="s">
        <v>9</v>
      </c>
      <c r="E15" s="156" t="s">
        <v>45</v>
      </c>
      <c r="F15" s="72">
        <f>$F$13*G15</f>
        <v>0</v>
      </c>
      <c r="G15" s="69">
        <v>0.31419999999999998</v>
      </c>
    </row>
    <row r="16" spans="2:7" x14ac:dyDescent="0.2">
      <c r="B16" s="70" t="s">
        <v>47</v>
      </c>
      <c r="C16" s="71" t="s">
        <v>11</v>
      </c>
      <c r="D16" s="156" t="s">
        <v>90</v>
      </c>
      <c r="E16" s="156" t="s">
        <v>45</v>
      </c>
      <c r="F16" s="72">
        <f t="shared" ref="F16:F17" si="0">$F$13*G16</f>
        <v>0</v>
      </c>
      <c r="G16" s="69">
        <v>0.1236</v>
      </c>
    </row>
    <row r="17" spans="2:10" ht="25.5" x14ac:dyDescent="0.2">
      <c r="B17" s="70" t="s">
        <v>49</v>
      </c>
      <c r="C17" s="71" t="s">
        <v>13</v>
      </c>
      <c r="D17" s="156" t="s">
        <v>96</v>
      </c>
      <c r="E17" s="156" t="s">
        <v>45</v>
      </c>
      <c r="F17" s="72">
        <f t="shared" si="0"/>
        <v>0</v>
      </c>
      <c r="G17" s="69">
        <f>I17</f>
        <v>0</v>
      </c>
      <c r="H17" s="62">
        <f>40*F10</f>
        <v>0</v>
      </c>
      <c r="I17" s="73">
        <f>IF(F10&gt;0,H17/G9,0)</f>
        <v>0</v>
      </c>
    </row>
    <row r="18" spans="2:10" x14ac:dyDescent="0.2">
      <c r="B18" s="157" t="s">
        <v>51</v>
      </c>
      <c r="C18" s="74" t="s">
        <v>15</v>
      </c>
      <c r="D18" s="156" t="s">
        <v>97</v>
      </c>
      <c r="E18" s="156" t="s">
        <v>45</v>
      </c>
      <c r="F18" s="149">
        <f>F13*G18</f>
        <v>0</v>
      </c>
      <c r="G18" s="69">
        <f>I18</f>
        <v>0</v>
      </c>
      <c r="H18" s="62">
        <f>56*F10</f>
        <v>0</v>
      </c>
      <c r="I18" s="73">
        <f>IF(F10&gt;0,H18/G9,0)</f>
        <v>0</v>
      </c>
    </row>
    <row r="19" spans="2:10" x14ac:dyDescent="0.2">
      <c r="B19" s="157"/>
      <c r="C19" s="75" t="s">
        <v>16</v>
      </c>
      <c r="D19" s="156"/>
      <c r="E19" s="156"/>
      <c r="F19" s="149"/>
    </row>
    <row r="20" spans="2:10" ht="25.5" x14ac:dyDescent="0.2">
      <c r="B20" s="86" t="s">
        <v>53</v>
      </c>
      <c r="C20" s="71" t="s">
        <v>18</v>
      </c>
      <c r="D20" s="156" t="s">
        <v>95</v>
      </c>
      <c r="E20" s="156" t="s">
        <v>45</v>
      </c>
      <c r="F20" s="72">
        <f>F13*G20</f>
        <v>0</v>
      </c>
      <c r="G20" s="69">
        <v>8.6800000000000002E-3</v>
      </c>
    </row>
    <row r="21" spans="2:10" x14ac:dyDescent="0.2">
      <c r="B21" s="160" t="s">
        <v>55</v>
      </c>
      <c r="C21" s="83" t="s">
        <v>82</v>
      </c>
      <c r="D21" s="156" t="s">
        <v>56</v>
      </c>
      <c r="E21" s="156"/>
      <c r="F21" s="162">
        <f>IF(F10&lt;272.14,F10*G21,272.14*G21)</f>
        <v>0</v>
      </c>
      <c r="G21" s="158">
        <v>4.4999999999999998E-2</v>
      </c>
    </row>
    <row r="22" spans="2:10" ht="22.5" x14ac:dyDescent="0.2">
      <c r="B22" s="161"/>
      <c r="C22" s="84" t="s">
        <v>80</v>
      </c>
      <c r="D22" s="156"/>
      <c r="E22" s="156"/>
      <c r="F22" s="162"/>
      <c r="G22" s="158"/>
    </row>
    <row r="23" spans="2:10" ht="33.75" x14ac:dyDescent="0.2">
      <c r="B23" s="161"/>
      <c r="C23" s="85" t="s">
        <v>24</v>
      </c>
      <c r="D23" s="156" t="s">
        <v>94</v>
      </c>
      <c r="E23" s="156"/>
      <c r="F23" s="72">
        <f>IF(C8&gt;47625,(F10-272.14)*G23,0)</f>
        <v>0</v>
      </c>
      <c r="G23" s="77">
        <v>0.3</v>
      </c>
    </row>
    <row r="24" spans="2:10" ht="22.5" x14ac:dyDescent="0.2">
      <c r="B24" s="88"/>
      <c r="C24" s="85" t="s">
        <v>83</v>
      </c>
      <c r="D24" s="156" t="s">
        <v>81</v>
      </c>
      <c r="E24" s="156"/>
      <c r="F24" s="72">
        <f>F13*G24</f>
        <v>0</v>
      </c>
      <c r="G24" s="77">
        <v>1.6E-2</v>
      </c>
    </row>
    <row r="25" spans="2:10" ht="36" x14ac:dyDescent="0.2">
      <c r="B25" s="87" t="s">
        <v>59</v>
      </c>
      <c r="C25" s="79" t="s">
        <v>60</v>
      </c>
      <c r="D25" s="163" t="s">
        <v>61</v>
      </c>
      <c r="E25" s="163" t="s">
        <v>45</v>
      </c>
      <c r="F25" s="72">
        <f>(F21+F23)*G25</f>
        <v>0</v>
      </c>
      <c r="G25" s="69">
        <v>0.24260000000000001</v>
      </c>
    </row>
    <row r="26" spans="2:10" ht="38.25" x14ac:dyDescent="0.2">
      <c r="B26" s="70" t="s">
        <v>62</v>
      </c>
      <c r="C26" s="71" t="s">
        <v>35</v>
      </c>
      <c r="D26" s="70" t="s">
        <v>36</v>
      </c>
      <c r="E26" s="80" t="str">
        <f>D27&amp;" % av Lön"</f>
        <v>0 % av Lön</v>
      </c>
      <c r="F26" s="162">
        <f>G26*F13</f>
        <v>0</v>
      </c>
      <c r="G26" s="158">
        <f>D27/100</f>
        <v>0</v>
      </c>
      <c r="J26" s="89"/>
    </row>
    <row r="27" spans="2:10" ht="45" x14ac:dyDescent="0.2">
      <c r="B27" s="78"/>
      <c r="C27" s="76" t="s">
        <v>37</v>
      </c>
      <c r="D27" s="81">
        <v>0</v>
      </c>
      <c r="E27" s="78"/>
      <c r="F27" s="162"/>
      <c r="G27" s="158"/>
      <c r="J27" s="90"/>
    </row>
    <row r="28" spans="2:10" ht="25.5" x14ac:dyDescent="0.2">
      <c r="B28" s="70" t="s">
        <v>63</v>
      </c>
      <c r="C28" s="71" t="s">
        <v>39</v>
      </c>
      <c r="D28" s="156" t="s">
        <v>40</v>
      </c>
      <c r="E28" s="156" t="s">
        <v>45</v>
      </c>
      <c r="F28" s="72">
        <f>F13*G28</f>
        <v>0</v>
      </c>
      <c r="G28" s="69">
        <v>0.01</v>
      </c>
    </row>
    <row r="29" spans="2:10" ht="24" customHeight="1" thickBot="1" x14ac:dyDescent="0.25">
      <c r="B29" s="159" t="s">
        <v>41</v>
      </c>
      <c r="C29" s="159"/>
      <c r="D29" s="159"/>
      <c r="E29" s="159"/>
      <c r="F29" s="82">
        <f>SUM(F13:F28)</f>
        <v>0</v>
      </c>
    </row>
    <row r="30" spans="2:10" ht="15" thickTop="1" x14ac:dyDescent="0.2"/>
  </sheetData>
  <sheetProtection algorithmName="SHA-512" hashValue="RtcKETRtKCMkdRaAVNSlIqTSiOeI3qZQTvEQnOQIwkBwve80gRwgJiMKg5c/P+Y0yOgTAIg5Kl18W8MqHCCB2g==" saltValue="B4ztwTnGKwAollZsTFo/Qw==" spinCount="100000" sheet="1" objects="1" scenarios="1"/>
  <mergeCells count="24">
    <mergeCell ref="G26:G27"/>
    <mergeCell ref="D28:E28"/>
    <mergeCell ref="B29:E29"/>
    <mergeCell ref="D20:E20"/>
    <mergeCell ref="B21:B23"/>
    <mergeCell ref="D21:E22"/>
    <mergeCell ref="F21:F22"/>
    <mergeCell ref="D24:E24"/>
    <mergeCell ref="D25:E25"/>
    <mergeCell ref="F26:F27"/>
    <mergeCell ref="G21:G22"/>
    <mergeCell ref="D23:E23"/>
    <mergeCell ref="F18:F19"/>
    <mergeCell ref="B4:F6"/>
    <mergeCell ref="D12:E12"/>
    <mergeCell ref="B13:B14"/>
    <mergeCell ref="C13:C14"/>
    <mergeCell ref="D13:E13"/>
    <mergeCell ref="F13:F14"/>
    <mergeCell ref="D15:E15"/>
    <mergeCell ref="D16:E16"/>
    <mergeCell ref="D17:E17"/>
    <mergeCell ref="B18:B19"/>
    <mergeCell ref="D18:E19"/>
  </mergeCells>
  <phoneticPr fontId="36" type="noConversion"/>
  <pageMargins left="0.70866141732283472" right="0.70866141732283472" top="0.86614173228346458" bottom="0.74803149606299213" header="0.31496062992125984" footer="0.31496062992125984"/>
  <pageSetup paperSize="9" scale="93" orientation="portrait" horizontalDpi="1200" verticalDpi="1200" r:id="rId1"/>
  <headerFooter>
    <oddHeader>&amp;R&amp;G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1"/>
  <sheetViews>
    <sheetView view="pageLayout" topLeftCell="A25" zoomScaleNormal="100" workbookViewId="0">
      <selection activeCell="H11" sqref="H11"/>
    </sheetView>
  </sheetViews>
  <sheetFormatPr defaultColWidth="26.140625" defaultRowHeight="14.25" x14ac:dyDescent="0.2"/>
  <cols>
    <col min="1" max="1" width="10.28515625" style="6" customWidth="1"/>
    <col min="2" max="2" width="26.140625" style="6"/>
    <col min="3" max="3" width="10.140625" style="6" customWidth="1"/>
    <col min="4" max="4" width="21.28515625" style="6" customWidth="1"/>
    <col min="5" max="5" width="13.5703125" style="6" customWidth="1"/>
    <col min="6" max="6" width="26.140625" style="6" hidden="1" customWidth="1"/>
    <col min="7" max="16384" width="26.140625" style="6"/>
  </cols>
  <sheetData>
    <row r="2" spans="1:6" ht="5.25" customHeight="1" x14ac:dyDescent="0.2">
      <c r="A2" s="166" t="s">
        <v>75</v>
      </c>
      <c r="B2" s="105"/>
      <c r="C2" s="105"/>
      <c r="D2" s="105"/>
      <c r="E2" s="105"/>
    </row>
    <row r="3" spans="1:6" ht="5.25" customHeight="1" x14ac:dyDescent="0.2">
      <c r="A3" s="166"/>
      <c r="B3" s="105"/>
      <c r="C3" s="105"/>
      <c r="D3" s="105"/>
      <c r="E3" s="105"/>
    </row>
    <row r="4" spans="1:6" ht="63.75" customHeight="1" x14ac:dyDescent="0.2">
      <c r="A4" s="166"/>
      <c r="B4" s="105"/>
      <c r="C4" s="105"/>
      <c r="D4" s="105"/>
      <c r="E4" s="105"/>
    </row>
    <row r="5" spans="1:6" ht="7.5" customHeight="1" thickBot="1" x14ac:dyDescent="0.25"/>
    <row r="6" spans="1:6" ht="24" customHeight="1" x14ac:dyDescent="0.25">
      <c r="A6" s="7" t="s">
        <v>0</v>
      </c>
      <c r="B6" s="4"/>
      <c r="E6" s="167">
        <f>IF(B8&gt;0,B8,((B6/174)))</f>
        <v>0</v>
      </c>
    </row>
    <row r="7" spans="1:6" ht="8.25" customHeight="1" x14ac:dyDescent="0.2">
      <c r="A7" s="31"/>
      <c r="E7" s="168"/>
    </row>
    <row r="8" spans="1:6" ht="24" customHeight="1" thickBot="1" x14ac:dyDescent="0.3">
      <c r="A8" s="7" t="s">
        <v>1</v>
      </c>
      <c r="B8" s="30">
        <v>0</v>
      </c>
      <c r="E8" s="169"/>
      <c r="F8" s="32">
        <f>(E6*1.1284)*(2088-200-88-116-29-B10)</f>
        <v>0</v>
      </c>
    </row>
    <row r="9" spans="1:6" ht="6.75" customHeight="1" x14ac:dyDescent="0.2">
      <c r="A9" s="31"/>
    </row>
    <row r="10" spans="1:6" ht="24" customHeight="1" x14ac:dyDescent="0.2">
      <c r="A10" s="31" t="s">
        <v>65</v>
      </c>
      <c r="B10" s="29">
        <v>0</v>
      </c>
      <c r="F10" s="32">
        <f>(B10*E6)*0.8</f>
        <v>0</v>
      </c>
    </row>
    <row r="11" spans="1:6" ht="7.5" customHeight="1" thickBot="1" x14ac:dyDescent="0.25"/>
    <row r="12" spans="1:6" ht="18.600000000000001" customHeight="1" thickBot="1" x14ac:dyDescent="0.25">
      <c r="A12" s="8"/>
      <c r="B12" s="9" t="s">
        <v>2</v>
      </c>
      <c r="C12" s="142" t="s">
        <v>3</v>
      </c>
      <c r="D12" s="143"/>
      <c r="E12" s="10" t="s">
        <v>4</v>
      </c>
    </row>
    <row r="13" spans="1:6" ht="18.600000000000001" customHeight="1" x14ac:dyDescent="0.2">
      <c r="A13" s="170" t="s">
        <v>5</v>
      </c>
      <c r="B13" s="172" t="s">
        <v>6</v>
      </c>
      <c r="C13" s="174" t="s">
        <v>66</v>
      </c>
      <c r="D13" s="175"/>
      <c r="E13" s="164">
        <f>E6*(1+F13)</f>
        <v>0</v>
      </c>
      <c r="F13" s="176">
        <f>IF(E6&gt;0,(F10/F8)*100)/100</f>
        <v>0</v>
      </c>
    </row>
    <row r="14" spans="1:6" ht="12.75" customHeight="1" thickBot="1" x14ac:dyDescent="0.25">
      <c r="A14" s="171"/>
      <c r="B14" s="173"/>
      <c r="C14" s="177">
        <f>F13</f>
        <v>0</v>
      </c>
      <c r="D14" s="178"/>
      <c r="E14" s="165"/>
      <c r="F14" s="176"/>
    </row>
    <row r="15" spans="1:6" ht="15" thickBot="1" x14ac:dyDescent="0.25">
      <c r="A15" s="11" t="s">
        <v>7</v>
      </c>
      <c r="B15" s="12" t="s">
        <v>8</v>
      </c>
      <c r="C15" s="121" t="s">
        <v>9</v>
      </c>
      <c r="D15" s="122"/>
      <c r="E15" s="34">
        <f>$E$13*F15</f>
        <v>0</v>
      </c>
      <c r="F15" s="13">
        <v>0.31419999999999998</v>
      </c>
    </row>
    <row r="16" spans="1:6" ht="15" thickBot="1" x14ac:dyDescent="0.25">
      <c r="A16" s="11" t="s">
        <v>10</v>
      </c>
      <c r="B16" s="12" t="s">
        <v>11</v>
      </c>
      <c r="C16" s="121" t="s">
        <v>67</v>
      </c>
      <c r="D16" s="122"/>
      <c r="E16" s="34">
        <f>$E$13*F16</f>
        <v>0</v>
      </c>
      <c r="F16" s="13">
        <v>0.13159999999999999</v>
      </c>
    </row>
    <row r="17" spans="1:6" ht="27" customHeight="1" thickBot="1" x14ac:dyDescent="0.25">
      <c r="A17" s="11" t="s">
        <v>12</v>
      </c>
      <c r="B17" s="12" t="s">
        <v>13</v>
      </c>
      <c r="C17" s="121" t="s">
        <v>68</v>
      </c>
      <c r="D17" s="122"/>
      <c r="E17" s="34">
        <f>$E$13*F17</f>
        <v>0</v>
      </c>
      <c r="F17" s="13">
        <v>2.24E-2</v>
      </c>
    </row>
    <row r="18" spans="1:6" x14ac:dyDescent="0.2">
      <c r="A18" s="123" t="s">
        <v>14</v>
      </c>
      <c r="B18" s="14" t="s">
        <v>15</v>
      </c>
      <c r="C18" s="126" t="s">
        <v>69</v>
      </c>
      <c r="D18" s="127"/>
      <c r="E18" s="164">
        <f>E13*F18</f>
        <v>0</v>
      </c>
      <c r="F18" s="13">
        <v>4.9299999999999997E-2</v>
      </c>
    </row>
    <row r="19" spans="1:6" ht="15" thickBot="1" x14ac:dyDescent="0.25">
      <c r="A19" s="124"/>
      <c r="B19" s="15" t="s">
        <v>16</v>
      </c>
      <c r="C19" s="128"/>
      <c r="D19" s="129"/>
      <c r="E19" s="165"/>
    </row>
    <row r="20" spans="1:6" ht="26.25" thickBot="1" x14ac:dyDescent="0.25">
      <c r="A20" s="11" t="s">
        <v>17</v>
      </c>
      <c r="B20" s="12" t="s">
        <v>18</v>
      </c>
      <c r="C20" s="121" t="s">
        <v>19</v>
      </c>
      <c r="D20" s="122"/>
      <c r="E20" s="34">
        <f>E13*F20</f>
        <v>0</v>
      </c>
      <c r="F20" s="13">
        <v>4.1000000000000003E-3</v>
      </c>
    </row>
    <row r="21" spans="1:6" ht="14.25" customHeight="1" x14ac:dyDescent="0.2">
      <c r="A21" s="123" t="s">
        <v>20</v>
      </c>
      <c r="B21" s="14" t="s">
        <v>21</v>
      </c>
      <c r="C21" s="126" t="s">
        <v>22</v>
      </c>
      <c r="D21" s="127"/>
      <c r="E21" s="179">
        <f>E13*F21</f>
        <v>0</v>
      </c>
      <c r="F21" s="144">
        <v>4.2999999999999997E-2</v>
      </c>
    </row>
    <row r="22" spans="1:6" ht="22.5" customHeight="1" x14ac:dyDescent="0.2">
      <c r="A22" s="125"/>
      <c r="B22" s="16" t="s">
        <v>23</v>
      </c>
      <c r="C22" s="132"/>
      <c r="D22" s="145"/>
      <c r="E22" s="180"/>
      <c r="F22" s="144"/>
    </row>
    <row r="23" spans="1:6" ht="45.75" thickBot="1" x14ac:dyDescent="0.25">
      <c r="A23" s="124"/>
      <c r="B23" s="17" t="s">
        <v>24</v>
      </c>
      <c r="C23" s="128" t="s">
        <v>58</v>
      </c>
      <c r="D23" s="129"/>
      <c r="E23" s="35">
        <f>IF(E6&gt;224.5,(E6-224.49)*F23,0)</f>
        <v>0</v>
      </c>
      <c r="F23" s="18">
        <v>0.3</v>
      </c>
    </row>
    <row r="24" spans="1:6" ht="36.75" thickBot="1" x14ac:dyDescent="0.25">
      <c r="A24" s="20" t="s">
        <v>25</v>
      </c>
      <c r="B24" s="36" t="s">
        <v>26</v>
      </c>
      <c r="C24" s="182" t="s">
        <v>27</v>
      </c>
      <c r="D24" s="183"/>
      <c r="E24" s="34">
        <f>(E21+E23)*F24</f>
        <v>0</v>
      </c>
      <c r="F24" s="13">
        <v>0.24260000000000001</v>
      </c>
    </row>
    <row r="25" spans="1:6" ht="26.25" thickBot="1" x14ac:dyDescent="0.25">
      <c r="A25" s="11" t="s">
        <v>28</v>
      </c>
      <c r="B25" s="12" t="s">
        <v>74</v>
      </c>
      <c r="C25" s="121" t="s">
        <v>70</v>
      </c>
      <c r="D25" s="122"/>
      <c r="E25" s="34">
        <f>E13*F25</f>
        <v>0</v>
      </c>
      <c r="F25" s="13">
        <v>3.0000000000000001E-3</v>
      </c>
    </row>
    <row r="26" spans="1:6" ht="36.75" thickBot="1" x14ac:dyDescent="0.25">
      <c r="A26" s="20" t="s">
        <v>29</v>
      </c>
      <c r="B26" s="36" t="s">
        <v>30</v>
      </c>
      <c r="C26" s="182" t="s">
        <v>31</v>
      </c>
      <c r="D26" s="183"/>
      <c r="E26" s="34">
        <f>E25*F26</f>
        <v>0</v>
      </c>
      <c r="F26" s="13">
        <v>0.24260000000000001</v>
      </c>
    </row>
    <row r="27" spans="1:6" ht="26.25" thickBot="1" x14ac:dyDescent="0.25">
      <c r="A27" s="11" t="s">
        <v>32</v>
      </c>
      <c r="B27" s="12" t="s">
        <v>72</v>
      </c>
      <c r="C27" s="126" t="s">
        <v>73</v>
      </c>
      <c r="D27" s="122"/>
      <c r="E27" s="34">
        <f>E13*F27</f>
        <v>0</v>
      </c>
      <c r="F27" s="13">
        <v>4.1999999999999997E-3</v>
      </c>
    </row>
    <row r="28" spans="1:6" ht="36" customHeight="1" x14ac:dyDescent="0.2">
      <c r="A28" s="123" t="s">
        <v>34</v>
      </c>
      <c r="B28" s="37" t="s">
        <v>35</v>
      </c>
      <c r="C28" s="38" t="s">
        <v>36</v>
      </c>
      <c r="D28" s="184" t="str">
        <f>C29&amp;"% av Lön "</f>
        <v xml:space="preserve">0% av Lön </v>
      </c>
      <c r="E28" s="164">
        <f>E13*F28</f>
        <v>0</v>
      </c>
      <c r="F28" s="181">
        <f>C29/100</f>
        <v>0</v>
      </c>
    </row>
    <row r="29" spans="1:6" ht="57" thickBot="1" x14ac:dyDescent="0.25">
      <c r="A29" s="124"/>
      <c r="B29" s="39" t="s">
        <v>71</v>
      </c>
      <c r="C29" s="5">
        <v>0</v>
      </c>
      <c r="D29" s="185"/>
      <c r="E29" s="165"/>
      <c r="F29" s="181"/>
    </row>
    <row r="30" spans="1:6" ht="26.25" thickBot="1" x14ac:dyDescent="0.25">
      <c r="A30" s="11" t="s">
        <v>38</v>
      </c>
      <c r="B30" s="12" t="s">
        <v>39</v>
      </c>
      <c r="C30" s="128" t="s">
        <v>40</v>
      </c>
      <c r="D30" s="122"/>
      <c r="E30" s="34">
        <f>E13*F30</f>
        <v>0</v>
      </c>
      <c r="F30" s="13">
        <v>0.01</v>
      </c>
    </row>
    <row r="31" spans="1:6" ht="16.5" thickBot="1" x14ac:dyDescent="0.25">
      <c r="A31" s="116" t="s">
        <v>41</v>
      </c>
      <c r="B31" s="117"/>
      <c r="C31" s="117"/>
      <c r="D31" s="118"/>
      <c r="E31" s="40">
        <f>SUM(E13:E30)</f>
        <v>0</v>
      </c>
    </row>
  </sheetData>
  <mergeCells count="31">
    <mergeCell ref="E28:E29"/>
    <mergeCell ref="F28:F29"/>
    <mergeCell ref="C30:D30"/>
    <mergeCell ref="A31:D31"/>
    <mergeCell ref="C24:D24"/>
    <mergeCell ref="C25:D25"/>
    <mergeCell ref="C26:D26"/>
    <mergeCell ref="C27:D27"/>
    <mergeCell ref="A28:A29"/>
    <mergeCell ref="D28:D29"/>
    <mergeCell ref="C20:D20"/>
    <mergeCell ref="A21:A23"/>
    <mergeCell ref="C21:D22"/>
    <mergeCell ref="E21:E22"/>
    <mergeCell ref="F21:F22"/>
    <mergeCell ref="C23:D23"/>
    <mergeCell ref="F13:F14"/>
    <mergeCell ref="C14:D14"/>
    <mergeCell ref="C15:D15"/>
    <mergeCell ref="C16:D16"/>
    <mergeCell ref="C17:D17"/>
    <mergeCell ref="A18:A19"/>
    <mergeCell ref="C18:D19"/>
    <mergeCell ref="E18:E19"/>
    <mergeCell ref="A2:E4"/>
    <mergeCell ref="E6:E8"/>
    <mergeCell ref="C12:D12"/>
    <mergeCell ref="A13:A14"/>
    <mergeCell ref="B13:B14"/>
    <mergeCell ref="C13:D13"/>
    <mergeCell ref="E13:E14"/>
  </mergeCell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</vt:i4>
      </vt:variant>
    </vt:vector>
  </HeadingPairs>
  <TitlesOfParts>
    <vt:vector size="6" baseType="lpstr">
      <vt:lpstr>Yrkesarbetare EL</vt:lpstr>
      <vt:lpstr>1</vt:lpstr>
      <vt:lpstr>Tjänsteman</vt:lpstr>
      <vt:lpstr>Yrkesarbetare VVS</vt:lpstr>
      <vt:lpstr>Tjänsteman!Utskriftsområde</vt:lpstr>
      <vt:lpstr>'Yrkesarbetare EL'!Utskriftsområde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Mustonen, Reijo</dc:creator>
  <cp:lastModifiedBy>Erik Karlsson</cp:lastModifiedBy>
  <cp:lastPrinted>2021-02-22T10:05:12Z</cp:lastPrinted>
  <dcterms:created xsi:type="dcterms:W3CDTF">2016-05-24T13:48:39Z</dcterms:created>
  <dcterms:modified xsi:type="dcterms:W3CDTF">2024-04-16T13:27:47Z</dcterms:modified>
</cp:coreProperties>
</file>