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sfiler01\Dfs-Users-01\Users_home_SSP\INSFMT\Desktop\KF 18\SLUTLIGA versioner\El\"/>
    </mc:Choice>
  </mc:AlternateContent>
  <bookViews>
    <workbookView xWindow="0" yWindow="0" windowWidth="20490" windowHeight="7620" activeTab="2"/>
  </bookViews>
  <sheets>
    <sheet name="Yrkesarbetare EL" sheetId="1" r:id="rId1"/>
    <sheet name="1" sheetId="2" state="hidden" r:id="rId2"/>
    <sheet name="Tjänstemän " sheetId="4" r:id="rId3"/>
    <sheet name="Yrkesarbetare VVS" sheetId="3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D25" i="4"/>
  <c r="E23" i="4"/>
  <c r="F10" i="4"/>
  <c r="E8" i="4"/>
  <c r="F9" i="4" s="1"/>
  <c r="F13" i="4" l="1"/>
  <c r="C14" i="4" l="1"/>
  <c r="E13" i="4"/>
  <c r="E27" i="4" l="1"/>
  <c r="E18" i="4"/>
  <c r="E25" i="4"/>
  <c r="E21" i="4"/>
  <c r="E24" i="4" s="1"/>
  <c r="E15" i="4"/>
  <c r="E28" i="4" s="1"/>
  <c r="E17" i="4"/>
  <c r="E16" i="4"/>
  <c r="E20" i="4"/>
  <c r="F10" i="1" l="1"/>
  <c r="F10" i="3"/>
  <c r="E6" i="3" l="1"/>
  <c r="F8" i="3" s="1"/>
  <c r="F28" i="3"/>
  <c r="D28" i="3"/>
  <c r="F13" i="3" l="1"/>
  <c r="C14" i="3" s="1"/>
  <c r="E23" i="3"/>
  <c r="E13" i="3" l="1"/>
  <c r="E18" i="3" l="1"/>
  <c r="E30" i="3"/>
  <c r="E27" i="3"/>
  <c r="E17" i="3"/>
  <c r="E21" i="3"/>
  <c r="E24" i="3" s="1"/>
  <c r="E16" i="3"/>
  <c r="E28" i="3"/>
  <c r="E25" i="3"/>
  <c r="E26" i="3" s="1"/>
  <c r="E20" i="3"/>
  <c r="E15" i="3"/>
  <c r="E31" i="3" l="1"/>
  <c r="E6" i="1" l="1"/>
  <c r="F9" i="1" l="1"/>
  <c r="E23" i="2"/>
  <c r="E13" i="2"/>
  <c r="E12" i="2"/>
  <c r="E21" i="2"/>
  <c r="F23" i="2"/>
  <c r="D23" i="2"/>
  <c r="E8" i="2"/>
  <c r="F14" i="1" l="1"/>
  <c r="C15" i="1" s="1"/>
  <c r="E14" i="2"/>
  <c r="E16" i="2"/>
  <c r="E25" i="2"/>
  <c r="E18" i="2"/>
  <c r="E15" i="2"/>
  <c r="E19" i="2"/>
  <c r="E22" i="2" s="1"/>
  <c r="F29" i="1"/>
  <c r="D29" i="1"/>
  <c r="E14" i="1" l="1"/>
  <c r="E22" i="1" s="1"/>
  <c r="E24" i="1"/>
  <c r="E26" i="2"/>
  <c r="E18" i="1" l="1"/>
  <c r="E16" i="1"/>
  <c r="E25" i="1"/>
  <c r="E28" i="1"/>
  <c r="E31" i="1"/>
  <c r="E19" i="1"/>
  <c r="E21" i="1"/>
  <c r="E26" i="1"/>
  <c r="E27" i="1" s="1"/>
  <c r="E17" i="1"/>
  <c r="E29" i="1"/>
  <c r="E32" i="1" l="1"/>
</calcChain>
</file>

<file path=xl/comments1.xml><?xml version="1.0" encoding="utf-8"?>
<comments xmlns="http://schemas.openxmlformats.org/spreadsheetml/2006/main">
  <authors>
    <author>Mustonen, Reijo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Ex För en fullbetald elektriker vid 1 timme restid per dag och månadskort på kollektivtrafiken    =&gt; 109,89kr/8h=13,74 kr/h + 1000kr/174h= 19,48 kr/h </t>
        </r>
      </text>
    </comment>
  </commentList>
</comments>
</file>

<file path=xl/comments2.xml><?xml version="1.0" encoding="utf-8"?>
<comments xmlns="http://schemas.openxmlformats.org/spreadsheetml/2006/main">
  <authors>
    <author>Mustonen, Reijo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Mustonen, Reijo:</t>
        </r>
        <r>
          <rPr>
            <sz val="9"/>
            <color indexed="81"/>
            <rFont val="Tahoma"/>
            <charset val="1"/>
          </rPr>
          <t xml:space="preserve">
Lönekostnad som bildar underlag för nedanstående beräkning. 
Månadslön/174
</t>
        </r>
      </text>
    </comment>
  </commentList>
</comments>
</file>

<file path=xl/comments3.xml><?xml version="1.0" encoding="utf-8"?>
<comments xmlns="http://schemas.openxmlformats.org/spreadsheetml/2006/main">
  <authors>
    <author>Mustonen, Reijo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comments4.xml><?xml version="1.0" encoding="utf-8"?>
<comments xmlns="http://schemas.openxmlformats.org/spreadsheetml/2006/main">
  <authors>
    <author>Mustonen, Reijo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sharedStrings.xml><?xml version="1.0" encoding="utf-8"?>
<sst xmlns="http://schemas.openxmlformats.org/spreadsheetml/2006/main" count="204" uniqueCount="85">
  <si>
    <t>Månadslön</t>
  </si>
  <si>
    <t>Timlön</t>
  </si>
  <si>
    <t>Typ av kostnad</t>
  </si>
  <si>
    <t>Beräkningsgrund</t>
  </si>
  <si>
    <t>Kostnad</t>
  </si>
  <si>
    <t>3.1</t>
  </si>
  <si>
    <t>Lön</t>
  </si>
  <si>
    <t>3.2</t>
  </si>
  <si>
    <t>Arbetsgivaravgift</t>
  </si>
  <si>
    <t>31,42 % av Lön</t>
  </si>
  <si>
    <t>3.3</t>
  </si>
  <si>
    <t>Semester</t>
  </si>
  <si>
    <t xml:space="preserve">12,84 % av Lön 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</si>
  <si>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</si>
  <si>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</si>
  <si>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1,59 % av Lön</t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</si>
  <si>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</si>
  <si>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</si>
  <si>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4,81 % av Lön</t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</si>
  <si>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</si>
  <si>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</si>
  <si>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</si>
  <si>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0,41 % av Lön</t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</si>
  <si>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</si>
  <si>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</si>
  <si>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4,3 % av Lön</t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</si>
  <si>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</si>
  <si>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</si>
  <si>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</si>
  <si>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</si>
  <si>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</si>
  <si>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</si>
  <si>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r>
      <t xml:space="preserve">Extrapension EIO-SEF </t>
    </r>
    <r>
      <rPr>
        <sz val="10"/>
        <color rgb="FF232323"/>
        <rFont val="Arial"/>
        <family val="2"/>
      </rPr>
      <t>enligt avtal</t>
    </r>
  </si>
  <si>
    <t xml:space="preserve">1,30 % av Lön 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</si>
  <si>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</si>
  <si>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</si>
  <si>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</si>
  <si>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</si>
  <si>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el, </t>
    </r>
    <r>
      <rPr>
        <sz val="10"/>
        <color rgb="FF232323"/>
        <rFont val="Arial"/>
        <family val="2"/>
      </rPr>
      <t>enligt avtal</t>
    </r>
  </si>
  <si>
    <t>0,25 % av Lön</t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</si>
  <si>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</si>
  <si>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</si>
  <si>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</si>
  <si>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1,5 %).</t>
  </si>
  <si>
    <t>3.11</t>
  </si>
  <si>
    <t>Avgifter till arbetsgivarorganisation</t>
  </si>
  <si>
    <t>1,0 % av Lön</t>
  </si>
  <si>
    <t>Totalt</t>
  </si>
  <si>
    <r>
      <t>Börja med att fylla i Månadslön. Beräkningsgrundande lön beräknas som månadslön</t>
    </r>
    <r>
      <rPr>
        <sz val="8"/>
        <color theme="1"/>
        <rFont val="Arial"/>
        <family val="2"/>
        <scheme val="major"/>
      </rPr>
      <t xml:space="preserve"> dividerat med 174.)</t>
    </r>
    <r>
      <rPr>
        <sz val="11"/>
        <color theme="1"/>
        <rFont val="Arial"/>
        <family val="2"/>
        <scheme val="major"/>
      </rPr>
      <t xml:space="preserve">
Sedan skall även en procentsats för skyddskläder anges.
Inmatningen sker i de orangefälten.
</t>
    </r>
  </si>
  <si>
    <t>2.1</t>
  </si>
  <si>
    <t>Lön före skatt med påslag för sjuklön om 1,69 %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</si>
  <si>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</si>
  <si>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</si>
  <si>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</si>
  <si>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</si>
  <si>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</si>
  <si>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</si>
  <si>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</si>
  <si>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</si>
  <si>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</si>
  <si>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0,736 % av Lön</t>
  </si>
  <si>
    <t>2.7</t>
  </si>
  <si>
    <t>4,5 % av Lön</t>
  </si>
  <si>
    <t xml:space="preserve">* Tjänstemän under 26 års ålder har inte rätt till pension enligt avtal. </t>
  </si>
  <si>
    <t>30 % av Månadslön över 39 062 kr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</si>
  <si>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</si>
  <si>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</si>
  <si>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</si>
  <si>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</si>
  <si>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2.9</t>
  </si>
  <si>
    <t>Dagliga resor i månaden</t>
  </si>
  <si>
    <t>Dagliga resor per a-timme</t>
  </si>
  <si>
    <t>Sjukfrånvaro i snitt tim</t>
  </si>
  <si>
    <t xml:space="preserve">Lön före skatt med påslag för sjuklön om </t>
  </si>
  <si>
    <t xml:space="preserve">13,16 % av Lön </t>
  </si>
  <si>
    <t>2,24 % av Lön</t>
  </si>
  <si>
    <t>4,93 % av Lön</t>
  </si>
  <si>
    <t xml:space="preserve">0,3 % av Lön </t>
  </si>
  <si>
    <t>*Någon fast procentsats följer inte av avtal, eftersom det är fråga om företagets verkliga kostnad (branschsnitt uppskattas till ca 1,6 %).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</si>
  <si>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</si>
  <si>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</si>
  <si>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r>
      <t xml:space="preserve">Extrapension </t>
    </r>
    <r>
      <rPr>
        <sz val="10"/>
        <color rgb="FF232323"/>
        <rFont val="Arial"/>
        <family val="2"/>
      </rPr>
      <t xml:space="preserve">enligt Teknikinstalationsavtalet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</si>
  <si>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  <scheme val="major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  <scheme val="major"/>
      </rPr>
      <t xml:space="preserve">Den genomsnittliga sjukfrånvaron anges i ruta B10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</si>
  <si>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174.)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</si>
  <si>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r>
      <t xml:space="preserve">Börja med att fylla i Månadslön eller Timlön samt kostnader för dagliga resor (restillägg). </t>
    </r>
    <r>
      <rPr>
        <sz val="8"/>
        <color theme="1"/>
        <rFont val="Arial"/>
        <family val="2"/>
        <scheme val="major"/>
      </rPr>
      <t xml:space="preserve">Uträkningen sker sedan antigen på angiven timlön(1:a handsvalet) eller så divideras månadslön med 174.) 
</t>
    </r>
    <r>
      <rPr>
        <sz val="12"/>
        <color theme="1"/>
        <rFont val="Arial"/>
        <family val="2"/>
        <scheme val="major"/>
      </rPr>
      <t>Den genomsnittliga sjukfrånvaron anges i ruta B10</t>
    </r>
    <r>
      <rPr>
        <sz val="11"/>
        <color theme="1"/>
        <rFont val="Arial"/>
        <family val="2"/>
        <scheme val="major"/>
      </rPr>
      <t xml:space="preserve">
Sedan skall även en procentsats för skyddskläder anges i ruta C30.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</si>
</sst>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0.0%"/>
    <numFmt numFmtId="165" formatCode="0.0"/>
  </numFmts>
  <fonts count="27" x14ac:knownFonts="1">
    <font>
      <sz val="11"/>
      <color theme="1"/>
      <name val="Cambria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Cambria"/>
      <family val="2"/>
      <scheme val="minor"/>
    </font>
    <font>
      <sz val="11"/>
      <color rgb="FF3F3F76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8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1" applyNumberFormat="0" applyAlignment="0" applyProtection="0"/>
    <xf numFmtId="0" fontId="2" fillId="4" borderId="2" applyNumberFormat="0" applyFont="0" applyAlignment="0" applyProtection="0"/>
    <xf numFmtId="44" fontId="2" fillId="0" borderId="0" applyFont="0" applyFill="0" applyBorder="0" applyAlignment="0" applyProtection="0"/>
  </cellStyleXfs>
  <cellXfs count="149">
    <xf numFmtId="0" fontId="0" fillId="0" borderId="0" xfId="0"/>
    <xf numFmtId="44" fontId="10" fillId="0" borderId="9" xfId="1" applyFont="1" applyBorder="1" applyAlignment="1">
      <alignment horizontal="right" vertical="center" wrapText="1"/>
    </xf>
    <xf numFmtId="44" fontId="10" fillId="0" borderId="8" xfId="1" applyFont="1" applyBorder="1" applyAlignment="1">
      <alignment horizontal="right" vertical="center" wrapText="1"/>
    </xf>
    <xf numFmtId="44" fontId="4" fillId="3" borderId="5" xfId="4" applyNumberFormat="1" applyBorder="1" applyAlignment="1">
      <alignment horizontal="right" vertical="center" wrapText="1"/>
    </xf>
    <xf numFmtId="44" fontId="3" fillId="2" borderId="1" xfId="3" applyNumberFormat="1" applyProtection="1">
      <protection locked="0"/>
    </xf>
    <xf numFmtId="165" fontId="3" fillId="2" borderId="8" xfId="3" applyNumberForma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0" borderId="0" xfId="0" applyFont="1"/>
    <xf numFmtId="0" fontId="8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0" fontId="1" fillId="0" borderId="0" xfId="0" applyNumberFormat="1" applyFont="1"/>
    <xf numFmtId="0" fontId="11" fillId="0" borderId="1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0" fontId="1" fillId="0" borderId="15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" fillId="0" borderId="0" xfId="0" applyFont="1"/>
    <xf numFmtId="0" fontId="12" fillId="0" borderId="9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0" fillId="0" borderId="25" xfId="0" applyFont="1" applyBorder="1" applyAlignment="1">
      <alignment horizontal="right" vertical="center" wrapText="1"/>
    </xf>
    <xf numFmtId="44" fontId="10" fillId="0" borderId="11" xfId="1" applyFont="1" applyBorder="1" applyAlignment="1">
      <alignment horizontal="right" vertical="center" wrapText="1"/>
    </xf>
    <xf numFmtId="0" fontId="3" fillId="2" borderId="26" xfId="3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4" fontId="10" fillId="0" borderId="8" xfId="1" applyFont="1" applyBorder="1" applyAlignment="1">
      <alignment horizontal="right" vertical="center" wrapText="1"/>
    </xf>
    <xf numFmtId="0" fontId="9" fillId="5" borderId="6" xfId="0" applyFont="1" applyFill="1" applyBorder="1" applyAlignment="1">
      <alignment horizontal="right" vertical="center" wrapText="1"/>
    </xf>
    <xf numFmtId="1" fontId="3" fillId="2" borderId="1" xfId="3" applyNumberFormat="1" applyProtection="1">
      <protection locked="0"/>
    </xf>
    <xf numFmtId="44" fontId="3" fillId="2" borderId="1" xfId="1" applyFont="1" applyFill="1" applyBorder="1" applyProtection="1">
      <protection locked="0"/>
    </xf>
    <xf numFmtId="0" fontId="1" fillId="0" borderId="0" xfId="0" applyFont="1" applyProtection="1"/>
    <xf numFmtId="0" fontId="7" fillId="0" borderId="0" xfId="0" applyFont="1" applyProtection="1"/>
    <xf numFmtId="0" fontId="21" fillId="0" borderId="0" xfId="0" applyFont="1" applyAlignment="1" applyProtection="1">
      <alignment wrapText="1"/>
    </xf>
    <xf numFmtId="44" fontId="1" fillId="0" borderId="0" xfId="0" applyNumberFormat="1" applyFont="1" applyProtection="1"/>
    <xf numFmtId="44" fontId="1" fillId="0" borderId="0" xfId="1" applyFont="1" applyProtection="1"/>
    <xf numFmtId="0" fontId="8" fillId="5" borderId="5" xfId="0" applyFont="1" applyFill="1" applyBorder="1" applyAlignment="1" applyProtection="1">
      <alignment vertical="center" wrapText="1"/>
    </xf>
    <xf numFmtId="0" fontId="9" fillId="5" borderId="6" xfId="0" applyFont="1" applyFill="1" applyBorder="1" applyAlignment="1" applyProtection="1">
      <alignment vertical="center" wrapText="1"/>
    </xf>
    <xf numFmtId="0" fontId="9" fillId="5" borderId="6" xfId="0" applyFont="1" applyFill="1" applyBorder="1" applyAlignment="1" applyProtection="1">
      <alignment horizontal="right" vertical="center" wrapText="1"/>
    </xf>
    <xf numFmtId="0" fontId="10" fillId="0" borderId="8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44" fontId="10" fillId="0" borderId="9" xfId="1" applyFont="1" applyBorder="1" applyAlignment="1" applyProtection="1">
      <alignment horizontal="right" vertical="center" wrapText="1"/>
    </xf>
    <xf numFmtId="10" fontId="1" fillId="0" borderId="0" xfId="0" applyNumberFormat="1" applyFont="1" applyProtection="1"/>
    <xf numFmtId="0" fontId="11" fillId="0" borderId="11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44" fontId="10" fillId="0" borderId="8" xfId="1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vertical="center" wrapText="1"/>
    </xf>
    <xf numFmtId="10" fontId="1" fillId="0" borderId="15" xfId="0" applyNumberFormat="1" applyFont="1" applyBorder="1" applyAlignment="1" applyProtection="1">
      <alignment vertical="center"/>
    </xf>
    <xf numFmtId="0" fontId="13" fillId="0" borderId="8" xfId="0" applyFont="1" applyBorder="1" applyAlignment="1" applyProtection="1">
      <alignment vertical="center" wrapText="1"/>
    </xf>
    <xf numFmtId="0" fontId="14" fillId="0" borderId="9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5" fillId="0" borderId="10" xfId="0" applyFont="1" applyBorder="1" applyAlignment="1" applyProtection="1">
      <alignment vertical="center" wrapText="1"/>
    </xf>
    <xf numFmtId="0" fontId="12" fillId="0" borderId="17" xfId="0" applyFont="1" applyBorder="1" applyAlignment="1" applyProtection="1">
      <alignment vertical="center" wrapText="1"/>
    </xf>
    <xf numFmtId="44" fontId="4" fillId="3" borderId="5" xfId="4" applyNumberFormat="1" applyBorder="1" applyAlignment="1" applyProtection="1">
      <alignment horizontal="right" vertical="center" wrapText="1"/>
    </xf>
    <xf numFmtId="44" fontId="1" fillId="0" borderId="0" xfId="0" applyNumberFormat="1" applyFont="1"/>
    <xf numFmtId="10" fontId="1" fillId="0" borderId="15" xfId="2" applyNumberFormat="1" applyFont="1" applyBorder="1" applyAlignment="1" applyProtection="1"/>
    <xf numFmtId="10" fontId="10" fillId="0" borderId="14" xfId="0" applyNumberFormat="1" applyFont="1" applyBorder="1" applyAlignment="1">
      <alignment horizontal="left" vertical="center" wrapText="1"/>
    </xf>
    <xf numFmtId="0" fontId="1" fillId="4" borderId="21" xfId="5" applyFont="1" applyBorder="1" applyAlignment="1" applyProtection="1">
      <alignment horizontal="left" vertical="top" wrapText="1"/>
    </xf>
    <xf numFmtId="0" fontId="1" fillId="4" borderId="0" xfId="5" applyFont="1" applyBorder="1" applyAlignment="1" applyProtection="1">
      <alignment horizontal="left" vertical="top" wrapText="1"/>
    </xf>
    <xf numFmtId="164" fontId="1" fillId="0" borderId="15" xfId="2" applyNumberFormat="1" applyFont="1" applyBorder="1" applyAlignment="1" applyProtection="1">
      <alignment horizontal="right" vertical="center"/>
    </xf>
    <xf numFmtId="0" fontId="10" fillId="0" borderId="7" xfId="0" applyFont="1" applyBorder="1" applyAlignment="1" applyProtection="1">
      <alignment horizontal="right" vertical="center" wrapText="1"/>
    </xf>
    <xf numFmtId="0" fontId="10" fillId="0" borderId="6" xfId="0" applyFont="1" applyBorder="1" applyAlignment="1" applyProtection="1">
      <alignment horizontal="right" vertical="center" wrapText="1"/>
    </xf>
    <xf numFmtId="0" fontId="10" fillId="0" borderId="10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right" vertical="center" wrapText="1"/>
    </xf>
    <xf numFmtId="0" fontId="10" fillId="0" borderId="13" xfId="0" applyFont="1" applyBorder="1" applyAlignment="1" applyProtection="1">
      <alignment horizontal="right" vertical="center" wrapText="1"/>
    </xf>
    <xf numFmtId="0" fontId="10" fillId="0" borderId="14" xfId="0" applyFont="1" applyBorder="1" applyAlignment="1" applyProtection="1">
      <alignment horizontal="right" vertical="center" wrapText="1"/>
    </xf>
    <xf numFmtId="0" fontId="10" fillId="0" borderId="9" xfId="0" applyFont="1" applyBorder="1" applyAlignment="1" applyProtection="1">
      <alignment horizontal="right" vertical="center" wrapText="1"/>
    </xf>
    <xf numFmtId="44" fontId="10" fillId="0" borderId="10" xfId="1" applyFont="1" applyBorder="1" applyAlignment="1" applyProtection="1">
      <alignment horizontal="right" vertical="center" wrapText="1"/>
    </xf>
    <xf numFmtId="44" fontId="10" fillId="0" borderId="8" xfId="1" applyFont="1" applyBorder="1" applyAlignment="1" applyProtection="1">
      <alignment horizontal="right" vertical="center" wrapText="1"/>
    </xf>
    <xf numFmtId="10" fontId="1" fillId="0" borderId="15" xfId="0" applyNumberFormat="1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vertical="center" wrapText="1"/>
    </xf>
    <xf numFmtId="44" fontId="4" fillId="3" borderId="3" xfId="4" applyNumberFormat="1" applyBorder="1" applyAlignment="1" applyProtection="1">
      <alignment vertical="center"/>
    </xf>
    <xf numFmtId="44" fontId="4" fillId="3" borderId="16" xfId="4" applyNumberFormat="1" applyBorder="1" applyAlignment="1" applyProtection="1">
      <alignment vertical="center"/>
    </xf>
    <xf numFmtId="44" fontId="4" fillId="3" borderId="4" xfId="4" applyNumberFormat="1" applyBorder="1" applyAlignment="1" applyProtection="1">
      <alignment vertical="center"/>
    </xf>
    <xf numFmtId="0" fontId="9" fillId="5" borderId="7" xfId="0" applyFont="1" applyFill="1" applyBorder="1" applyAlignment="1" applyProtection="1">
      <alignment horizontal="right" vertical="center" wrapText="1"/>
    </xf>
    <xf numFmtId="0" fontId="9" fillId="5" borderId="6" xfId="0" applyFont="1" applyFill="1" applyBorder="1" applyAlignment="1" applyProtection="1">
      <alignment horizontal="right" vertical="center" wrapText="1"/>
    </xf>
    <xf numFmtId="164" fontId="10" fillId="0" borderId="14" xfId="0" applyNumberFormat="1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right" vertical="center" wrapText="1"/>
    </xf>
    <xf numFmtId="0" fontId="16" fillId="0" borderId="18" xfId="0" applyFont="1" applyBorder="1" applyAlignment="1" applyProtection="1">
      <alignment horizontal="right" vertical="center" wrapText="1"/>
    </xf>
    <xf numFmtId="0" fontId="16" fillId="0" borderId="6" xfId="0" applyFont="1" applyBorder="1" applyAlignment="1" applyProtection="1">
      <alignment horizontal="right" vertical="center" wrapText="1"/>
    </xf>
    <xf numFmtId="0" fontId="13" fillId="0" borderId="7" xfId="0" applyFont="1" applyBorder="1" applyAlignment="1" applyProtection="1">
      <alignment horizontal="right" vertical="center" wrapText="1"/>
    </xf>
    <xf numFmtId="0" fontId="13" fillId="0" borderId="6" xfId="0" applyFont="1" applyBorder="1" applyAlignment="1" applyProtection="1">
      <alignment horizontal="right" vertical="center" wrapText="1"/>
    </xf>
    <xf numFmtId="9" fontId="10" fillId="0" borderId="13" xfId="2" applyFont="1" applyBorder="1" applyAlignment="1" applyProtection="1">
      <alignment horizontal="right" vertical="center" wrapText="1"/>
    </xf>
    <xf numFmtId="9" fontId="10" fillId="0" borderId="9" xfId="2" applyFont="1" applyBorder="1" applyAlignment="1" applyProtection="1">
      <alignment horizontal="righ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164" fontId="1" fillId="0" borderId="15" xfId="2" applyNumberFormat="1" applyFont="1" applyBorder="1" applyAlignment="1" applyProtection="1">
      <alignment horizontal="right"/>
    </xf>
    <xf numFmtId="0" fontId="10" fillId="0" borderId="15" xfId="0" applyFont="1" applyBorder="1" applyAlignment="1" applyProtection="1">
      <alignment horizontal="right" vertical="center" wrapText="1"/>
    </xf>
    <xf numFmtId="0" fontId="10" fillId="0" borderId="11" xfId="0" applyFont="1" applyBorder="1" applyAlignment="1" applyProtection="1">
      <alignment horizontal="right" vertical="center" wrapText="1"/>
    </xf>
    <xf numFmtId="44" fontId="10" fillId="0" borderId="10" xfId="1" applyFont="1" applyBorder="1" applyAlignment="1" applyProtection="1">
      <alignment horizontal="center" vertical="center" wrapText="1"/>
    </xf>
    <xf numFmtId="44" fontId="10" fillId="0" borderId="16" xfId="1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10" fontId="1" fillId="0" borderId="15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44" fontId="10" fillId="0" borderId="10" xfId="1" applyFont="1" applyBorder="1" applyAlignment="1">
      <alignment horizontal="center" vertical="center" wrapText="1"/>
    </xf>
    <xf numFmtId="44" fontId="10" fillId="0" borderId="16" xfId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" fillId="4" borderId="19" xfId="5" applyFont="1" applyBorder="1" applyAlignment="1">
      <alignment horizontal="left" vertical="top" wrapText="1"/>
    </xf>
    <xf numFmtId="0" fontId="1" fillId="4" borderId="20" xfId="5" applyFont="1" applyBorder="1" applyAlignment="1">
      <alignment horizontal="left" vertical="top" wrapText="1"/>
    </xf>
    <xf numFmtId="0" fontId="1" fillId="4" borderId="21" xfId="5" applyFont="1" applyBorder="1" applyAlignment="1">
      <alignment horizontal="left" vertical="top" wrapText="1"/>
    </xf>
    <xf numFmtId="0" fontId="1" fillId="4" borderId="22" xfId="5" applyFont="1" applyBorder="1" applyAlignment="1">
      <alignment horizontal="left" vertical="top" wrapText="1"/>
    </xf>
    <xf numFmtId="0" fontId="1" fillId="4" borderId="23" xfId="5" applyFont="1" applyBorder="1" applyAlignment="1">
      <alignment horizontal="left" vertical="top" wrapText="1"/>
    </xf>
    <xf numFmtId="0" fontId="1" fillId="4" borderId="24" xfId="5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44" fontId="4" fillId="3" borderId="3" xfId="4" applyNumberFormat="1" applyBorder="1" applyAlignment="1">
      <alignment horizontal="center"/>
    </xf>
    <xf numFmtId="44" fontId="4" fillId="3" borderId="4" xfId="4" applyNumberFormat="1" applyBorder="1" applyAlignment="1">
      <alignment horizontal="center"/>
    </xf>
    <xf numFmtId="0" fontId="9" fillId="5" borderId="7" xfId="0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44" fontId="10" fillId="0" borderId="8" xfId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10" fillId="0" borderId="10" xfId="1" applyFont="1" applyBorder="1" applyAlignment="1">
      <alignment horizontal="right" vertical="center" wrapText="1"/>
    </xf>
    <xf numFmtId="44" fontId="10" fillId="0" borderId="8" xfId="1" applyFont="1" applyBorder="1" applyAlignment="1">
      <alignment horizontal="right" vertical="center" wrapText="1"/>
    </xf>
    <xf numFmtId="0" fontId="23" fillId="4" borderId="21" xfId="5" applyFont="1" applyBorder="1" applyAlignment="1">
      <alignment horizontal="left" vertical="top" wrapText="1"/>
    </xf>
    <xf numFmtId="0" fontId="23" fillId="4" borderId="0" xfId="5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10" fontId="1" fillId="0" borderId="15" xfId="2" applyNumberFormat="1" applyFont="1" applyBorder="1" applyAlignment="1" applyProtection="1">
      <alignment horizontal="right"/>
    </xf>
    <xf numFmtId="10" fontId="10" fillId="0" borderId="14" xfId="0" applyNumberFormat="1" applyFont="1" applyBorder="1" applyAlignment="1" applyProtection="1">
      <alignment horizontal="left" vertical="center" wrapText="1"/>
    </xf>
    <xf numFmtId="10" fontId="10" fillId="0" borderId="9" xfId="0" applyNumberFormat="1" applyFont="1" applyBorder="1" applyAlignment="1" applyProtection="1">
      <alignment horizontal="left" vertical="center" wrapText="1"/>
    </xf>
  </cellXfs>
  <cellStyles count="7">
    <cellStyle name="Anteckning" xfId="5" builtinId="10"/>
    <cellStyle name="Beräkning" xfId="4" builtinId="22"/>
    <cellStyle name="Indata" xfId="3" builtinId="20"/>
    <cellStyle name="Normal" xfId="0" builtinId="0"/>
    <cellStyle name="Procent" xfId="2" builtinId="5"/>
    <cellStyle name="Valuta" xfId="1" builtinId="4"/>
    <cellStyle name="Valuta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">
  <a:themeElements>
    <a:clrScheme name="IN">
      <a:dk1>
        <a:sysClr val="windowText" lastClr="000000"/>
      </a:dk1>
      <a:lt1>
        <a:sysClr val="window" lastClr="FFFFFF"/>
      </a:lt1>
      <a:dk2>
        <a:srgbClr val="9D9C95"/>
      </a:dk2>
      <a:lt2>
        <a:srgbClr val="DAD9D8"/>
      </a:lt2>
      <a:accent1>
        <a:srgbClr val="6CC04A"/>
      </a:accent1>
      <a:accent2>
        <a:srgbClr val="0FB2AC"/>
      </a:accent2>
      <a:accent3>
        <a:srgbClr val="EC6726"/>
      </a:accent3>
      <a:accent4>
        <a:srgbClr val="ECE43E"/>
      </a:accent4>
      <a:accent5>
        <a:srgbClr val="005275"/>
      </a:accent5>
      <a:accent6>
        <a:srgbClr val="007468"/>
      </a:accent6>
      <a:hlink>
        <a:srgbClr val="007468"/>
      </a:hlink>
      <a:folHlink>
        <a:srgbClr val="887F7F"/>
      </a:folHlink>
    </a:clrScheme>
    <a:fontScheme name="IN">
      <a:majorFont>
        <a:latin typeface="Arial"/>
        <a:ea typeface=""/>
        <a:cs typeface=""/>
      </a:majorFont>
      <a:minorFont>
        <a:latin typeface="Cambria"/>
        <a:ea typeface=""/>
        <a:cs typeface=""/>
      </a:minorFont>
    </a:fontScheme>
    <a:fmtScheme name="Utdelning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stallatörsföretagen" id="{EB8E59BA-8AA0-4693-B2EF-21E37726B64B}" vid="{D0CD0605-802E-4FB3-BB9D-98440659990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2"/>
  <sheetViews>
    <sheetView view="pageLayout" topLeftCell="A10" zoomScale="106" zoomScaleNormal="100" zoomScalePageLayoutView="106" workbookViewId="0">
      <selection activeCell="G21" sqref="G21"/>
    </sheetView>
  </sheetViews>
  <sheetFormatPr defaultColWidth="26" defaultRowHeight="14.25" x14ac:dyDescent="0.2"/>
  <cols>
    <col min="1" max="1" width="10.25" style="37" customWidth="1"/>
    <col min="2" max="2" width="26" style="37"/>
    <col min="3" max="3" width="10.125" style="37" customWidth="1"/>
    <col min="4" max="4" width="21.25" style="37" customWidth="1"/>
    <col min="5" max="5" width="13.5" style="37" customWidth="1"/>
    <col min="6" max="6" width="26" style="37" hidden="1" customWidth="1"/>
    <col min="7" max="16384" width="26" style="37"/>
  </cols>
  <sheetData>
    <row r="2" spans="1:6" ht="5.25" customHeight="1" x14ac:dyDescent="0.2">
      <c r="A2" s="65" t="s">
        <v>84</v>
      </c>
      <c r="B2" s="66"/>
      <c r="C2" s="66"/>
      <c r="D2" s="66"/>
      <c r="E2" s="66"/>
    </row>
    <row r="3" spans="1:6" ht="5.25" customHeight="1" x14ac:dyDescent="0.2">
      <c r="A3" s="65"/>
      <c r="B3" s="66"/>
      <c r="C3" s="66"/>
      <c r="D3" s="66"/>
      <c r="E3" s="66"/>
    </row>
    <row r="4" spans="1:6" ht="63.75" customHeight="1" x14ac:dyDescent="0.2">
      <c r="A4" s="65"/>
      <c r="B4" s="66"/>
      <c r="C4" s="66"/>
      <c r="D4" s="66"/>
      <c r="E4" s="66"/>
    </row>
    <row r="5" spans="1:6" ht="7.5" customHeight="1" thickBot="1" x14ac:dyDescent="0.25"/>
    <row r="6" spans="1:6" ht="22.5" customHeight="1" x14ac:dyDescent="0.25">
      <c r="A6" s="38" t="s">
        <v>0</v>
      </c>
      <c r="B6" s="4"/>
      <c r="E6" s="80">
        <f>IF(B9&gt;0,B9+B10,((B6+B7)/174))</f>
        <v>0</v>
      </c>
    </row>
    <row r="7" spans="1:6" ht="22.5" x14ac:dyDescent="0.2">
      <c r="A7" s="39" t="s">
        <v>70</v>
      </c>
      <c r="B7" s="4">
        <v>0</v>
      </c>
      <c r="E7" s="81"/>
    </row>
    <row r="8" spans="1:6" ht="8.25" customHeight="1" x14ac:dyDescent="0.2">
      <c r="A8" s="39"/>
      <c r="E8" s="81"/>
    </row>
    <row r="9" spans="1:6" ht="20.45" customHeight="1" thickBot="1" x14ac:dyDescent="0.3">
      <c r="A9" s="38" t="s">
        <v>1</v>
      </c>
      <c r="B9" s="36">
        <v>0</v>
      </c>
      <c r="E9" s="82"/>
      <c r="F9" s="40">
        <f>(E6*1.1284)*(2088-200-88-116-29-B12)</f>
        <v>0</v>
      </c>
    </row>
    <row r="10" spans="1:6" ht="22.5" x14ac:dyDescent="0.2">
      <c r="A10" s="39" t="s">
        <v>71</v>
      </c>
      <c r="B10" s="36">
        <v>0</v>
      </c>
      <c r="F10" s="41">
        <f>(B12*E6)*0.8</f>
        <v>0</v>
      </c>
    </row>
    <row r="11" spans="1:6" ht="6.75" customHeight="1" x14ac:dyDescent="0.2">
      <c r="A11" s="39"/>
    </row>
    <row r="12" spans="1:6" ht="27.75" customHeight="1" thickBot="1" x14ac:dyDescent="0.25">
      <c r="A12" s="39" t="s">
        <v>72</v>
      </c>
      <c r="B12" s="35"/>
    </row>
    <row r="13" spans="1:6" ht="18.600000000000001" customHeight="1" thickBot="1" x14ac:dyDescent="0.25">
      <c r="A13" s="42"/>
      <c r="B13" s="43" t="s">
        <v>2</v>
      </c>
      <c r="C13" s="83" t="s">
        <v>3</v>
      </c>
      <c r="D13" s="84"/>
      <c r="E13" s="44" t="s">
        <v>4</v>
      </c>
    </row>
    <row r="14" spans="1:6" ht="18.600000000000001" customHeight="1" x14ac:dyDescent="0.2">
      <c r="A14" s="94" t="s">
        <v>5</v>
      </c>
      <c r="B14" s="103" t="s">
        <v>6</v>
      </c>
      <c r="C14" s="101" t="s">
        <v>73</v>
      </c>
      <c r="D14" s="102"/>
      <c r="E14" s="76">
        <f>E6*(1+F14)</f>
        <v>0</v>
      </c>
      <c r="F14" s="96">
        <f>IF(E6&gt;0,((F10/F9)*100)/100,0)</f>
        <v>0</v>
      </c>
    </row>
    <row r="15" spans="1:6" ht="12.75" customHeight="1" thickBot="1" x14ac:dyDescent="0.25">
      <c r="A15" s="95"/>
      <c r="B15" s="104"/>
      <c r="C15" s="85">
        <f>F14</f>
        <v>0</v>
      </c>
      <c r="D15" s="86"/>
      <c r="E15" s="77"/>
      <c r="F15" s="96"/>
    </row>
    <row r="16" spans="1:6" ht="15" thickBot="1" x14ac:dyDescent="0.25">
      <c r="A16" s="45" t="s">
        <v>7</v>
      </c>
      <c r="B16" s="46" t="s">
        <v>8</v>
      </c>
      <c r="C16" s="68" t="s">
        <v>9</v>
      </c>
      <c r="D16" s="69"/>
      <c r="E16" s="47">
        <f>$E$14*F16</f>
        <v>0</v>
      </c>
      <c r="F16" s="48">
        <v>0.31419999999999998</v>
      </c>
    </row>
    <row r="17" spans="1:8" ht="15" thickBot="1" x14ac:dyDescent="0.25">
      <c r="A17" s="45" t="s">
        <v>10</v>
      </c>
      <c r="B17" s="46" t="s">
        <v>11</v>
      </c>
      <c r="C17" s="68" t="s">
        <v>12</v>
      </c>
      <c r="D17" s="69"/>
      <c r="E17" s="47">
        <f>$E$14*F17</f>
        <v>0</v>
      </c>
      <c r="F17" s="48">
        <v>0.12839999999999999</v>
      </c>
    </row>
    <row r="18" spans="1:8" ht="27" customHeight="1" thickBot="1" x14ac:dyDescent="0.25">
      <c r="A18" s="45" t="s">
        <v>13</v>
      </c>
      <c r="B18" s="46" t="s">
        <v>14</v>
      </c>
      <c r="C18" s="68" t="s">
        <v>15</v>
      </c>
      <c r="D18" s="69"/>
      <c r="E18" s="47">
        <f>$E$14*F18</f>
        <v>0</v>
      </c>
      <c r="F18" s="48">
        <v>1.5900000000000001E-2</v>
      </c>
    </row>
    <row r="19" spans="1:8" x14ac:dyDescent="0.2">
      <c r="A19" s="70" t="s">
        <v>16</v>
      </c>
      <c r="B19" s="49" t="s">
        <v>17</v>
      </c>
      <c r="C19" s="72" t="s">
        <v>18</v>
      </c>
      <c r="D19" s="73"/>
      <c r="E19" s="76">
        <f>E14*F19</f>
        <v>0</v>
      </c>
      <c r="F19" s="48">
        <v>4.8099999999999997E-2</v>
      </c>
    </row>
    <row r="20" spans="1:8" ht="15" thickBot="1" x14ac:dyDescent="0.25">
      <c r="A20" s="71"/>
      <c r="B20" s="51" t="s">
        <v>19</v>
      </c>
      <c r="C20" s="74"/>
      <c r="D20" s="75"/>
      <c r="E20" s="77"/>
    </row>
    <row r="21" spans="1:8" ht="26.25" thickBot="1" x14ac:dyDescent="0.25">
      <c r="A21" s="45" t="s">
        <v>20</v>
      </c>
      <c r="B21" s="46" t="s">
        <v>21</v>
      </c>
      <c r="C21" s="68" t="s">
        <v>22</v>
      </c>
      <c r="D21" s="69"/>
      <c r="E21" s="47">
        <f>E14*F21</f>
        <v>0</v>
      </c>
      <c r="F21" s="48">
        <v>4.1000000000000003E-3</v>
      </c>
    </row>
    <row r="22" spans="1:8" ht="14.25" customHeight="1" x14ac:dyDescent="0.2">
      <c r="A22" s="70" t="s">
        <v>23</v>
      </c>
      <c r="B22" s="49" t="s">
        <v>24</v>
      </c>
      <c r="C22" s="72" t="s">
        <v>25</v>
      </c>
      <c r="D22" s="73"/>
      <c r="E22" s="99">
        <f>E14*F22</f>
        <v>0</v>
      </c>
      <c r="F22" s="78">
        <v>4.2999999999999997E-2</v>
      </c>
    </row>
    <row r="23" spans="1:8" ht="22.5" customHeight="1" thickBot="1" x14ac:dyDescent="0.25">
      <c r="A23" s="79"/>
      <c r="B23" s="52" t="s">
        <v>26</v>
      </c>
      <c r="C23" s="97"/>
      <c r="D23" s="98"/>
      <c r="E23" s="100"/>
      <c r="F23" s="78"/>
      <c r="H23" s="53"/>
    </row>
    <row r="24" spans="1:8" ht="34.5" thickBot="1" x14ac:dyDescent="0.25">
      <c r="A24" s="71"/>
      <c r="B24" s="54" t="s">
        <v>27</v>
      </c>
      <c r="C24" s="74" t="s">
        <v>64</v>
      </c>
      <c r="D24" s="75"/>
      <c r="E24" s="53">
        <f>IF(E6&gt;224.5,(E6-224.49)*F24,0)</f>
        <v>0</v>
      </c>
      <c r="F24" s="55">
        <v>0.3</v>
      </c>
    </row>
    <row r="25" spans="1:8" ht="36.75" thickBot="1" x14ac:dyDescent="0.25">
      <c r="A25" s="56" t="s">
        <v>28</v>
      </c>
      <c r="B25" s="57" t="s">
        <v>29</v>
      </c>
      <c r="C25" s="90" t="s">
        <v>30</v>
      </c>
      <c r="D25" s="91"/>
      <c r="E25" s="47">
        <f>(E22+E24)*F25</f>
        <v>0</v>
      </c>
      <c r="F25" s="48">
        <v>0.24260000000000001</v>
      </c>
    </row>
    <row r="26" spans="1:8" ht="26.25" thickBot="1" x14ac:dyDescent="0.25">
      <c r="A26" s="45" t="s">
        <v>31</v>
      </c>
      <c r="B26" s="46" t="s">
        <v>32</v>
      </c>
      <c r="C26" s="68" t="s">
        <v>33</v>
      </c>
      <c r="D26" s="69"/>
      <c r="E26" s="47">
        <f>E14*F26</f>
        <v>0</v>
      </c>
      <c r="F26" s="48">
        <v>1.2999999999999999E-2</v>
      </c>
    </row>
    <row r="27" spans="1:8" ht="36.75" thickBot="1" x14ac:dyDescent="0.25">
      <c r="A27" s="56" t="s">
        <v>34</v>
      </c>
      <c r="B27" s="57" t="s">
        <v>35</v>
      </c>
      <c r="C27" s="90" t="s">
        <v>36</v>
      </c>
      <c r="D27" s="91"/>
      <c r="E27" s="47">
        <f>E26*F27</f>
        <v>0</v>
      </c>
      <c r="F27" s="48">
        <v>0.24260000000000001</v>
      </c>
    </row>
    <row r="28" spans="1:8" ht="15" thickBot="1" x14ac:dyDescent="0.25">
      <c r="A28" s="45" t="s">
        <v>37</v>
      </c>
      <c r="B28" s="46" t="s">
        <v>38</v>
      </c>
      <c r="C28" s="72" t="s">
        <v>39</v>
      </c>
      <c r="D28" s="69"/>
      <c r="E28" s="47">
        <f>E14*F28</f>
        <v>0</v>
      </c>
      <c r="F28" s="48">
        <v>2.5000000000000001E-3</v>
      </c>
    </row>
    <row r="29" spans="1:8" ht="36" customHeight="1" x14ac:dyDescent="0.2">
      <c r="A29" s="70" t="s">
        <v>40</v>
      </c>
      <c r="B29" s="58" t="s">
        <v>41</v>
      </c>
      <c r="C29" s="59" t="s">
        <v>42</v>
      </c>
      <c r="D29" s="92" t="str">
        <f>C30&amp;"% av Lön "</f>
        <v xml:space="preserve">0% av Lön </v>
      </c>
      <c r="E29" s="76">
        <f>E14*F29</f>
        <v>0</v>
      </c>
      <c r="F29" s="67">
        <f>C30/100</f>
        <v>0</v>
      </c>
    </row>
    <row r="30" spans="1:8" ht="45.75" thickBot="1" x14ac:dyDescent="0.25">
      <c r="A30" s="71"/>
      <c r="B30" s="60" t="s">
        <v>43</v>
      </c>
      <c r="C30" s="5">
        <v>0</v>
      </c>
      <c r="D30" s="93"/>
      <c r="E30" s="77"/>
      <c r="F30" s="67"/>
    </row>
    <row r="31" spans="1:8" ht="26.25" thickBot="1" x14ac:dyDescent="0.25">
      <c r="A31" s="45" t="s">
        <v>44</v>
      </c>
      <c r="B31" s="46" t="s">
        <v>45</v>
      </c>
      <c r="C31" s="74" t="s">
        <v>46</v>
      </c>
      <c r="D31" s="69"/>
      <c r="E31" s="47">
        <f>E14*F31</f>
        <v>0</v>
      </c>
      <c r="F31" s="48">
        <v>0.01</v>
      </c>
    </row>
    <row r="32" spans="1:8" ht="16.5" thickBot="1" x14ac:dyDescent="0.25">
      <c r="A32" s="87" t="s">
        <v>47</v>
      </c>
      <c r="B32" s="88"/>
      <c r="C32" s="88"/>
      <c r="D32" s="89"/>
      <c r="E32" s="61">
        <f>SUM(E14:E31)</f>
        <v>0</v>
      </c>
    </row>
  </sheetData>
  <mergeCells count="31">
    <mergeCell ref="A14:A15"/>
    <mergeCell ref="E14:E15"/>
    <mergeCell ref="F14:F15"/>
    <mergeCell ref="C22:D23"/>
    <mergeCell ref="E22:E23"/>
    <mergeCell ref="C14:D14"/>
    <mergeCell ref="B14:B15"/>
    <mergeCell ref="C31:D31"/>
    <mergeCell ref="A32:D32"/>
    <mergeCell ref="C25:D25"/>
    <mergeCell ref="C26:D26"/>
    <mergeCell ref="C27:D27"/>
    <mergeCell ref="C28:D28"/>
    <mergeCell ref="A29:A30"/>
    <mergeCell ref="D29:D30"/>
    <mergeCell ref="A2:E4"/>
    <mergeCell ref="F29:F30"/>
    <mergeCell ref="C18:D18"/>
    <mergeCell ref="A19:A20"/>
    <mergeCell ref="C19:D20"/>
    <mergeCell ref="E19:E20"/>
    <mergeCell ref="F22:F23"/>
    <mergeCell ref="E29:E30"/>
    <mergeCell ref="C24:D24"/>
    <mergeCell ref="C21:D21"/>
    <mergeCell ref="A22:A24"/>
    <mergeCell ref="E6:E9"/>
    <mergeCell ref="C13:D13"/>
    <mergeCell ref="C15:D15"/>
    <mergeCell ref="C16:D16"/>
    <mergeCell ref="C17:D17"/>
  </mergeCells>
  <pageMargins left="0.7" right="0.7" top="0.96875" bottom="0.75" header="0.3" footer="0.3"/>
  <pageSetup paperSize="9" orientation="portrait" horizontalDpi="1200" verticalDpi="1200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26"/>
  <sheetViews>
    <sheetView view="pageLayout" zoomScaleNormal="100" workbookViewId="0">
      <selection activeCell="H11" sqref="H11"/>
    </sheetView>
  </sheetViews>
  <sheetFormatPr defaultColWidth="26" defaultRowHeight="14.25" x14ac:dyDescent="0.2"/>
  <cols>
    <col min="1" max="1" width="10.25" style="6" customWidth="1"/>
    <col min="2" max="2" width="26" style="6"/>
    <col min="3" max="3" width="10.125" style="6" customWidth="1"/>
    <col min="4" max="4" width="21.25" style="6" customWidth="1"/>
    <col min="5" max="5" width="13.5" style="6" customWidth="1"/>
    <col min="6" max="6" width="26" style="6" hidden="1" customWidth="1"/>
    <col min="7" max="16384" width="26" style="6"/>
  </cols>
  <sheetData>
    <row r="3" spans="1:6" ht="9.75" customHeight="1" x14ac:dyDescent="0.2"/>
    <row r="4" spans="1:6" ht="5.25" customHeight="1" x14ac:dyDescent="0.2">
      <c r="A4" s="116" t="s">
        <v>48</v>
      </c>
      <c r="B4" s="117"/>
    </row>
    <row r="5" spans="1:6" ht="5.25" customHeight="1" x14ac:dyDescent="0.2">
      <c r="A5" s="118"/>
      <c r="B5" s="119"/>
    </row>
    <row r="6" spans="1:6" ht="110.25" customHeight="1" x14ac:dyDescent="0.2">
      <c r="A6" s="120"/>
      <c r="B6" s="121"/>
      <c r="D6" s="122"/>
      <c r="E6" s="122"/>
    </row>
    <row r="7" spans="1:6" ht="7.5" customHeight="1" thickBot="1" x14ac:dyDescent="0.25"/>
    <row r="8" spans="1:6" ht="15" x14ac:dyDescent="0.25">
      <c r="A8" s="7" t="s">
        <v>0</v>
      </c>
      <c r="B8" s="4">
        <v>39065</v>
      </c>
      <c r="E8" s="123">
        <f>B8/174</f>
        <v>224.51149425287358</v>
      </c>
    </row>
    <row r="9" spans="1:6" ht="15.75" thickBot="1" x14ac:dyDescent="0.3">
      <c r="A9" s="7"/>
      <c r="B9" s="20"/>
      <c r="E9" s="124"/>
    </row>
    <row r="10" spans="1:6" ht="15" thickBot="1" x14ac:dyDescent="0.25"/>
    <row r="11" spans="1:6" ht="18.75" thickBot="1" x14ac:dyDescent="0.25">
      <c r="A11" s="8"/>
      <c r="B11" s="9" t="s">
        <v>2</v>
      </c>
      <c r="C11" s="125" t="s">
        <v>3</v>
      </c>
      <c r="D11" s="126" t="s">
        <v>4</v>
      </c>
      <c r="E11" s="10"/>
    </row>
    <row r="12" spans="1:6" ht="26.25" customHeight="1" thickBot="1" x14ac:dyDescent="0.25">
      <c r="A12" s="11" t="s">
        <v>49</v>
      </c>
      <c r="B12" s="12" t="s">
        <v>6</v>
      </c>
      <c r="C12" s="127" t="s">
        <v>50</v>
      </c>
      <c r="D12" s="128" t="s">
        <v>51</v>
      </c>
      <c r="E12" s="1">
        <f>E8*(1+F12)</f>
        <v>228.30573850574712</v>
      </c>
      <c r="F12" s="13">
        <v>1.6899999999999998E-2</v>
      </c>
    </row>
    <row r="13" spans="1:6" ht="15" thickBot="1" x14ac:dyDescent="0.25">
      <c r="A13" s="11" t="s">
        <v>52</v>
      </c>
      <c r="B13" s="12" t="s">
        <v>8</v>
      </c>
      <c r="C13" s="127" t="s">
        <v>9</v>
      </c>
      <c r="D13" s="128" t="s">
        <v>51</v>
      </c>
      <c r="E13" s="1">
        <f>$E$12*F13</f>
        <v>71.733663038505739</v>
      </c>
      <c r="F13" s="13">
        <v>0.31419999999999998</v>
      </c>
    </row>
    <row r="14" spans="1:6" ht="15" thickBot="1" x14ac:dyDescent="0.25">
      <c r="A14" s="11" t="s">
        <v>53</v>
      </c>
      <c r="B14" s="12" t="s">
        <v>11</v>
      </c>
      <c r="C14" s="127" t="s">
        <v>54</v>
      </c>
      <c r="D14" s="128" t="s">
        <v>51</v>
      </c>
      <c r="E14" s="1">
        <f t="shared" ref="E14:E15" si="0">$E$12*F14</f>
        <v>35.296067172988501</v>
      </c>
      <c r="F14" s="13">
        <v>0.15459999999999999</v>
      </c>
    </row>
    <row r="15" spans="1:6" ht="27" customHeight="1" thickBot="1" x14ac:dyDescent="0.25">
      <c r="A15" s="11" t="s">
        <v>55</v>
      </c>
      <c r="B15" s="12" t="s">
        <v>14</v>
      </c>
      <c r="C15" s="127" t="s">
        <v>56</v>
      </c>
      <c r="D15" s="128" t="s">
        <v>51</v>
      </c>
      <c r="E15" s="1">
        <f t="shared" si="0"/>
        <v>5.1368791163793102</v>
      </c>
      <c r="F15" s="13">
        <v>2.2499999999999999E-2</v>
      </c>
    </row>
    <row r="16" spans="1:6" x14ac:dyDescent="0.2">
      <c r="A16" s="133" t="s">
        <v>57</v>
      </c>
      <c r="B16" s="14" t="s">
        <v>17</v>
      </c>
      <c r="C16" s="106" t="s">
        <v>58</v>
      </c>
      <c r="D16" s="107" t="s">
        <v>51</v>
      </c>
      <c r="E16" s="136">
        <f>E12*F16</f>
        <v>11.301134056034483</v>
      </c>
      <c r="F16" s="13">
        <v>4.9500000000000002E-2</v>
      </c>
    </row>
    <row r="17" spans="1:6" ht="15" thickBot="1" x14ac:dyDescent="0.25">
      <c r="A17" s="134"/>
      <c r="B17" s="15" t="s">
        <v>19</v>
      </c>
      <c r="C17" s="110"/>
      <c r="D17" s="111"/>
      <c r="E17" s="137"/>
    </row>
    <row r="18" spans="1:6" ht="26.25" thickBot="1" x14ac:dyDescent="0.25">
      <c r="A18" s="11" t="s">
        <v>59</v>
      </c>
      <c r="B18" s="12" t="s">
        <v>21</v>
      </c>
      <c r="C18" s="127" t="s">
        <v>60</v>
      </c>
      <c r="D18" s="128" t="s">
        <v>51</v>
      </c>
      <c r="E18" s="1">
        <f>E12*F18</f>
        <v>1.6803302354022989</v>
      </c>
      <c r="F18" s="13">
        <v>7.3600000000000002E-3</v>
      </c>
    </row>
    <row r="19" spans="1:6" ht="14.25" customHeight="1" x14ac:dyDescent="0.2">
      <c r="A19" s="133" t="s">
        <v>61</v>
      </c>
      <c r="B19" s="14" t="s">
        <v>24</v>
      </c>
      <c r="C19" s="106" t="s">
        <v>62</v>
      </c>
      <c r="D19" s="107"/>
      <c r="E19" s="112">
        <f>E12*F19</f>
        <v>10.27375823275862</v>
      </c>
      <c r="F19" s="105">
        <v>4.4999999999999998E-2</v>
      </c>
    </row>
    <row r="20" spans="1:6" ht="22.5" x14ac:dyDescent="0.2">
      <c r="A20" s="135"/>
      <c r="B20" s="16" t="s">
        <v>63</v>
      </c>
      <c r="C20" s="108"/>
      <c r="D20" s="109"/>
      <c r="E20" s="113"/>
      <c r="F20" s="105"/>
    </row>
    <row r="21" spans="1:6" ht="34.5" customHeight="1" thickBot="1" x14ac:dyDescent="0.25">
      <c r="A21" s="134"/>
      <c r="B21" s="17" t="s">
        <v>27</v>
      </c>
      <c r="C21" s="110" t="s">
        <v>64</v>
      </c>
      <c r="D21" s="111"/>
      <c r="E21" s="2">
        <f>IF(B8&gt;39062,(E8-224.49)*F21,0)</f>
        <v>6.4482758620698633E-3</v>
      </c>
      <c r="F21" s="18">
        <v>0.3</v>
      </c>
    </row>
    <row r="22" spans="1:6" ht="36.75" thickBot="1" x14ac:dyDescent="0.25">
      <c r="A22" s="25" t="s">
        <v>65</v>
      </c>
      <c r="B22" s="26" t="s">
        <v>66</v>
      </c>
      <c r="C22" s="114" t="s">
        <v>67</v>
      </c>
      <c r="D22" s="115" t="s">
        <v>51</v>
      </c>
      <c r="E22" s="29">
        <f>(E19+E21)*F22</f>
        <v>2.4939780989913793</v>
      </c>
      <c r="F22" s="13">
        <v>0.24260000000000001</v>
      </c>
    </row>
    <row r="23" spans="1:6" ht="24" customHeight="1" x14ac:dyDescent="0.2">
      <c r="A23" s="23" t="s">
        <v>68</v>
      </c>
      <c r="B23" s="27" t="s">
        <v>41</v>
      </c>
      <c r="C23" s="19" t="s">
        <v>42</v>
      </c>
      <c r="D23" s="28" t="str">
        <f>C24&amp;" % av Lön"</f>
        <v>1,5 % av Lön</v>
      </c>
      <c r="E23" s="112">
        <f>F23*E12</f>
        <v>3.4245860775862065</v>
      </c>
      <c r="F23" s="105">
        <f>C24/100</f>
        <v>1.4999999999999999E-2</v>
      </c>
    </row>
    <row r="24" spans="1:6" ht="45.75" thickBot="1" x14ac:dyDescent="0.25">
      <c r="A24" s="22"/>
      <c r="B24" s="21" t="s">
        <v>43</v>
      </c>
      <c r="C24" s="30">
        <v>1.5</v>
      </c>
      <c r="D24" s="24"/>
      <c r="E24" s="132"/>
      <c r="F24" s="105"/>
    </row>
    <row r="25" spans="1:6" ht="26.25" thickBot="1" x14ac:dyDescent="0.25">
      <c r="A25" s="11" t="s">
        <v>69</v>
      </c>
      <c r="B25" s="12" t="s">
        <v>45</v>
      </c>
      <c r="C25" s="108" t="s">
        <v>46</v>
      </c>
      <c r="D25" s="111" t="s">
        <v>51</v>
      </c>
      <c r="E25" s="1">
        <f>E12*F25</f>
        <v>2.2830573850574711</v>
      </c>
      <c r="F25" s="13">
        <v>0.01</v>
      </c>
    </row>
    <row r="26" spans="1:6" ht="16.5" thickBot="1" x14ac:dyDescent="0.25">
      <c r="A26" s="129" t="s">
        <v>47</v>
      </c>
      <c r="B26" s="130"/>
      <c r="C26" s="130"/>
      <c r="D26" s="131"/>
      <c r="E26" s="3">
        <f>SUM(E12:E25)</f>
        <v>371.93564019531317</v>
      </c>
    </row>
  </sheetData>
  <sheetProtection sheet="1" objects="1" scenarios="1"/>
  <mergeCells count="22">
    <mergeCell ref="A26:D26"/>
    <mergeCell ref="E23:E24"/>
    <mergeCell ref="C13:D13"/>
    <mergeCell ref="A16:A17"/>
    <mergeCell ref="A19:A21"/>
    <mergeCell ref="C14:D14"/>
    <mergeCell ref="C15:D15"/>
    <mergeCell ref="C16:D17"/>
    <mergeCell ref="E16:E17"/>
    <mergeCell ref="C18:D18"/>
    <mergeCell ref="C25:D25"/>
    <mergeCell ref="A4:B6"/>
    <mergeCell ref="D6:E6"/>
    <mergeCell ref="E8:E9"/>
    <mergeCell ref="C11:D11"/>
    <mergeCell ref="C12:D12"/>
    <mergeCell ref="F23:F24"/>
    <mergeCell ref="C19:D20"/>
    <mergeCell ref="C21:D21"/>
    <mergeCell ref="E19:E20"/>
    <mergeCell ref="F19:F20"/>
    <mergeCell ref="C22:D22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28"/>
  <sheetViews>
    <sheetView tabSelected="1" view="pageLayout" topLeftCell="A7" zoomScaleNormal="100" workbookViewId="0">
      <selection activeCell="H12" sqref="H12"/>
    </sheetView>
  </sheetViews>
  <sheetFormatPr defaultColWidth="26" defaultRowHeight="14.25" x14ac:dyDescent="0.2"/>
  <cols>
    <col min="1" max="1" width="10.25" style="20" customWidth="1"/>
    <col min="2" max="2" width="25.125" style="20" customWidth="1"/>
    <col min="3" max="3" width="10.125" style="20" customWidth="1"/>
    <col min="4" max="4" width="18.875" style="20" customWidth="1"/>
    <col min="5" max="5" width="12.625" style="20" customWidth="1"/>
    <col min="6" max="6" width="26" style="20" hidden="1" customWidth="1"/>
    <col min="7" max="16384" width="26" style="20"/>
  </cols>
  <sheetData>
    <row r="4" spans="1:6" x14ac:dyDescent="0.2">
      <c r="A4" s="138" t="s">
        <v>83</v>
      </c>
      <c r="B4" s="139"/>
      <c r="C4" s="139"/>
      <c r="D4" s="139"/>
      <c r="E4" s="139"/>
    </row>
    <row r="5" spans="1:6" x14ac:dyDescent="0.2">
      <c r="A5" s="138"/>
      <c r="B5" s="139"/>
      <c r="C5" s="139"/>
      <c r="D5" s="139"/>
      <c r="E5" s="139"/>
    </row>
    <row r="6" spans="1:6" ht="54" customHeight="1" x14ac:dyDescent="0.2">
      <c r="A6" s="138"/>
      <c r="B6" s="139"/>
      <c r="C6" s="139"/>
      <c r="D6" s="139"/>
      <c r="E6" s="139"/>
    </row>
    <row r="7" spans="1:6" ht="15" thickBot="1" x14ac:dyDescent="0.25"/>
    <row r="8" spans="1:6" ht="24" customHeight="1" x14ac:dyDescent="0.25">
      <c r="A8" s="7" t="s">
        <v>0</v>
      </c>
      <c r="B8" s="4"/>
      <c r="E8" s="123">
        <f>B8/174</f>
        <v>0</v>
      </c>
    </row>
    <row r="9" spans="1:6" ht="21.95" customHeight="1" thickBot="1" x14ac:dyDescent="0.3">
      <c r="A9" s="7"/>
      <c r="E9" s="124"/>
      <c r="F9" s="40">
        <f>(E8*1.1284)*(2088-200-88-116-40-B10)</f>
        <v>0</v>
      </c>
    </row>
    <row r="10" spans="1:6" ht="24" customHeight="1" x14ac:dyDescent="0.2">
      <c r="A10" s="39" t="s">
        <v>72</v>
      </c>
      <c r="B10" s="35"/>
      <c r="F10" s="62">
        <f>(B10*E8)*0.8</f>
        <v>0</v>
      </c>
    </row>
    <row r="11" spans="1:6" ht="15" thickBot="1" x14ac:dyDescent="0.25"/>
    <row r="12" spans="1:6" ht="18.75" thickBot="1" x14ac:dyDescent="0.25">
      <c r="A12" s="8"/>
      <c r="B12" s="9" t="s">
        <v>2</v>
      </c>
      <c r="C12" s="125" t="s">
        <v>3</v>
      </c>
      <c r="D12" s="126" t="s">
        <v>4</v>
      </c>
      <c r="E12" s="34"/>
    </row>
    <row r="13" spans="1:6" ht="22.5" customHeight="1" x14ac:dyDescent="0.2">
      <c r="A13" s="140" t="s">
        <v>49</v>
      </c>
      <c r="B13" s="142" t="s">
        <v>6</v>
      </c>
      <c r="C13" s="144" t="s">
        <v>73</v>
      </c>
      <c r="D13" s="145"/>
      <c r="E13" s="136">
        <f>E8*(1+F13)</f>
        <v>0</v>
      </c>
      <c r="F13" s="63">
        <f>IF(E8&gt;0,(F10/F9)*100)/100</f>
        <v>0</v>
      </c>
    </row>
    <row r="14" spans="1:6" ht="18.75" customHeight="1" thickBot="1" x14ac:dyDescent="0.25">
      <c r="A14" s="141"/>
      <c r="B14" s="143"/>
      <c r="C14" s="64">
        <f>F13</f>
        <v>0</v>
      </c>
      <c r="D14" s="15"/>
      <c r="E14" s="137"/>
      <c r="F14" s="13"/>
    </row>
    <row r="15" spans="1:6" ht="15" thickBot="1" x14ac:dyDescent="0.25">
      <c r="A15" s="32" t="s">
        <v>52</v>
      </c>
      <c r="B15" s="12" t="s">
        <v>8</v>
      </c>
      <c r="C15" s="127" t="s">
        <v>9</v>
      </c>
      <c r="D15" s="128" t="s">
        <v>51</v>
      </c>
      <c r="E15" s="1">
        <f>$E$13*F15</f>
        <v>0</v>
      </c>
      <c r="F15" s="13">
        <v>0.31419999999999998</v>
      </c>
    </row>
    <row r="16" spans="1:6" ht="15" thickBot="1" x14ac:dyDescent="0.25">
      <c r="A16" s="32" t="s">
        <v>53</v>
      </c>
      <c r="B16" s="12" t="s">
        <v>11</v>
      </c>
      <c r="C16" s="127" t="s">
        <v>54</v>
      </c>
      <c r="D16" s="128" t="s">
        <v>51</v>
      </c>
      <c r="E16" s="1">
        <f t="shared" ref="E16:E17" si="0">$E$13*F16</f>
        <v>0</v>
      </c>
      <c r="F16" s="13">
        <v>0.15459999999999999</v>
      </c>
    </row>
    <row r="17" spans="1:6" ht="26.25" thickBot="1" x14ac:dyDescent="0.25">
      <c r="A17" s="32" t="s">
        <v>55</v>
      </c>
      <c r="B17" s="12" t="s">
        <v>14</v>
      </c>
      <c r="C17" s="127" t="s">
        <v>56</v>
      </c>
      <c r="D17" s="128" t="s">
        <v>51</v>
      </c>
      <c r="E17" s="1">
        <f t="shared" si="0"/>
        <v>0</v>
      </c>
      <c r="F17" s="13">
        <v>2.2499999999999999E-2</v>
      </c>
    </row>
    <row r="18" spans="1:6" x14ac:dyDescent="0.2">
      <c r="A18" s="133" t="s">
        <v>57</v>
      </c>
      <c r="B18" s="14" t="s">
        <v>17</v>
      </c>
      <c r="C18" s="106" t="s">
        <v>58</v>
      </c>
      <c r="D18" s="107" t="s">
        <v>51</v>
      </c>
      <c r="E18" s="136">
        <f>E13*F18</f>
        <v>0</v>
      </c>
      <c r="F18" s="13">
        <v>4.9500000000000002E-2</v>
      </c>
    </row>
    <row r="19" spans="1:6" ht="15" thickBot="1" x14ac:dyDescent="0.25">
      <c r="A19" s="134"/>
      <c r="B19" s="15" t="s">
        <v>19</v>
      </c>
      <c r="C19" s="110"/>
      <c r="D19" s="111"/>
      <c r="E19" s="137"/>
    </row>
    <row r="20" spans="1:6" ht="26.25" thickBot="1" x14ac:dyDescent="0.25">
      <c r="A20" s="32" t="s">
        <v>59</v>
      </c>
      <c r="B20" s="12" t="s">
        <v>21</v>
      </c>
      <c r="C20" s="127" t="s">
        <v>60</v>
      </c>
      <c r="D20" s="128" t="s">
        <v>51</v>
      </c>
      <c r="E20" s="1">
        <f>E13*F20</f>
        <v>0</v>
      </c>
      <c r="F20" s="13">
        <v>7.3600000000000002E-3</v>
      </c>
    </row>
    <row r="21" spans="1:6" x14ac:dyDescent="0.2">
      <c r="A21" s="133" t="s">
        <v>61</v>
      </c>
      <c r="B21" s="14" t="s">
        <v>24</v>
      </c>
      <c r="C21" s="106" t="s">
        <v>62</v>
      </c>
      <c r="D21" s="107"/>
      <c r="E21" s="112">
        <f>E13*F21</f>
        <v>0</v>
      </c>
      <c r="F21" s="105">
        <v>4.4999999999999998E-2</v>
      </c>
    </row>
    <row r="22" spans="1:6" ht="22.5" x14ac:dyDescent="0.2">
      <c r="A22" s="135"/>
      <c r="B22" s="16" t="s">
        <v>63</v>
      </c>
      <c r="C22" s="108"/>
      <c r="D22" s="109"/>
      <c r="E22" s="113"/>
      <c r="F22" s="105"/>
    </row>
    <row r="23" spans="1:6" ht="34.5" thickBot="1" x14ac:dyDescent="0.25">
      <c r="A23" s="134"/>
      <c r="B23" s="21" t="s">
        <v>27</v>
      </c>
      <c r="C23" s="110" t="s">
        <v>64</v>
      </c>
      <c r="D23" s="111"/>
      <c r="E23" s="33">
        <f>IF(B8&gt;39062,(E8-224.49)*F23,0)</f>
        <v>0</v>
      </c>
      <c r="F23" s="18">
        <v>0.3</v>
      </c>
    </row>
    <row r="24" spans="1:6" ht="36.75" thickBot="1" x14ac:dyDescent="0.25">
      <c r="A24" s="25" t="s">
        <v>65</v>
      </c>
      <c r="B24" s="26" t="s">
        <v>66</v>
      </c>
      <c r="C24" s="114" t="s">
        <v>67</v>
      </c>
      <c r="D24" s="115" t="s">
        <v>51</v>
      </c>
      <c r="E24" s="29">
        <f>(E21+E23)*F24</f>
        <v>0</v>
      </c>
      <c r="F24" s="13">
        <v>0.24260000000000001</v>
      </c>
    </row>
    <row r="25" spans="1:6" ht="38.25" x14ac:dyDescent="0.2">
      <c r="A25" s="31" t="s">
        <v>68</v>
      </c>
      <c r="B25" s="27" t="s">
        <v>41</v>
      </c>
      <c r="C25" s="19" t="s">
        <v>42</v>
      </c>
      <c r="D25" s="28" t="str">
        <f>C26&amp;" % av Lön"</f>
        <v>0 % av Lön</v>
      </c>
      <c r="E25" s="112">
        <f>F25*E13</f>
        <v>0</v>
      </c>
      <c r="F25" s="105">
        <f>C26/100</f>
        <v>0</v>
      </c>
    </row>
    <row r="26" spans="1:6" ht="45.75" thickBot="1" x14ac:dyDescent="0.25">
      <c r="A26" s="22"/>
      <c r="B26" s="21" t="s">
        <v>43</v>
      </c>
      <c r="C26" s="30">
        <v>0</v>
      </c>
      <c r="D26" s="24"/>
      <c r="E26" s="132"/>
      <c r="F26" s="105"/>
    </row>
    <row r="27" spans="1:6" ht="26.25" thickBot="1" x14ac:dyDescent="0.25">
      <c r="A27" s="32" t="s">
        <v>69</v>
      </c>
      <c r="B27" s="12" t="s">
        <v>45</v>
      </c>
      <c r="C27" s="108" t="s">
        <v>46</v>
      </c>
      <c r="D27" s="111" t="s">
        <v>51</v>
      </c>
      <c r="E27" s="1">
        <f>E13*F27</f>
        <v>0</v>
      </c>
      <c r="F27" s="13">
        <v>0.01</v>
      </c>
    </row>
    <row r="28" spans="1:6" ht="16.5" thickBot="1" x14ac:dyDescent="0.25">
      <c r="A28" s="129" t="s">
        <v>47</v>
      </c>
      <c r="B28" s="130"/>
      <c r="C28" s="130"/>
      <c r="D28" s="131"/>
      <c r="E28" s="3">
        <f>SUM(E13:E27)</f>
        <v>0</v>
      </c>
    </row>
  </sheetData>
  <mergeCells count="24">
    <mergeCell ref="E18:E19"/>
    <mergeCell ref="A4:E6"/>
    <mergeCell ref="E8:E9"/>
    <mergeCell ref="C12:D12"/>
    <mergeCell ref="A13:A14"/>
    <mergeCell ref="B13:B14"/>
    <mergeCell ref="C13:D13"/>
    <mergeCell ref="E13:E14"/>
    <mergeCell ref="C15:D15"/>
    <mergeCell ref="C16:D16"/>
    <mergeCell ref="C17:D17"/>
    <mergeCell ref="A18:A19"/>
    <mergeCell ref="C18:D19"/>
    <mergeCell ref="C20:D20"/>
    <mergeCell ref="A21:A23"/>
    <mergeCell ref="C21:D22"/>
    <mergeCell ref="E21:E22"/>
    <mergeCell ref="F21:F22"/>
    <mergeCell ref="C23:D23"/>
    <mergeCell ref="C24:D24"/>
    <mergeCell ref="E25:E26"/>
    <mergeCell ref="F25:F26"/>
    <mergeCell ref="C27:D27"/>
    <mergeCell ref="A28:D2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1"/>
  <sheetViews>
    <sheetView view="pageLayout" zoomScaleNormal="100" workbookViewId="0">
      <selection activeCell="H11" sqref="H11"/>
    </sheetView>
  </sheetViews>
  <sheetFormatPr defaultColWidth="26" defaultRowHeight="14.25" x14ac:dyDescent="0.2"/>
  <cols>
    <col min="1" max="1" width="10.25" style="37" customWidth="1"/>
    <col min="2" max="2" width="26" style="37"/>
    <col min="3" max="3" width="10.125" style="37" customWidth="1"/>
    <col min="4" max="4" width="21.25" style="37" customWidth="1"/>
    <col min="5" max="5" width="13.5" style="37" customWidth="1"/>
    <col min="6" max="6" width="26" style="37" hidden="1" customWidth="1"/>
    <col min="7" max="16384" width="26" style="37"/>
  </cols>
  <sheetData>
    <row r="2" spans="1:6" ht="5.25" customHeight="1" x14ac:dyDescent="0.2">
      <c r="A2" s="65" t="s">
        <v>82</v>
      </c>
      <c r="B2" s="66"/>
      <c r="C2" s="66"/>
      <c r="D2" s="66"/>
      <c r="E2" s="66"/>
    </row>
    <row r="3" spans="1:6" ht="5.25" customHeight="1" x14ac:dyDescent="0.2">
      <c r="A3" s="65"/>
      <c r="B3" s="66"/>
      <c r="C3" s="66"/>
      <c r="D3" s="66"/>
      <c r="E3" s="66"/>
    </row>
    <row r="4" spans="1:6" ht="63.75" customHeight="1" x14ac:dyDescent="0.2">
      <c r="A4" s="65"/>
      <c r="B4" s="66"/>
      <c r="C4" s="66"/>
      <c r="D4" s="66"/>
      <c r="E4" s="66"/>
    </row>
    <row r="5" spans="1:6" ht="7.5" customHeight="1" thickBot="1" x14ac:dyDescent="0.25"/>
    <row r="6" spans="1:6" ht="24" customHeight="1" x14ac:dyDescent="0.25">
      <c r="A6" s="38" t="s">
        <v>0</v>
      </c>
      <c r="B6" s="4"/>
      <c r="E6" s="80">
        <f>IF(B8&gt;0,B8,((B6/174)))</f>
        <v>0</v>
      </c>
    </row>
    <row r="7" spans="1:6" ht="8.25" customHeight="1" x14ac:dyDescent="0.2">
      <c r="A7" s="39"/>
      <c r="E7" s="81"/>
    </row>
    <row r="8" spans="1:6" ht="24" customHeight="1" thickBot="1" x14ac:dyDescent="0.3">
      <c r="A8" s="38" t="s">
        <v>1</v>
      </c>
      <c r="B8" s="36">
        <v>0</v>
      </c>
      <c r="E8" s="82"/>
      <c r="F8" s="40">
        <f>(E6*1.1284)*(2088-200-88-116-29-B10)</f>
        <v>0</v>
      </c>
    </row>
    <row r="9" spans="1:6" ht="6.75" customHeight="1" x14ac:dyDescent="0.2">
      <c r="A9" s="39"/>
    </row>
    <row r="10" spans="1:6" ht="24" customHeight="1" x14ac:dyDescent="0.2">
      <c r="A10" s="39" t="s">
        <v>72</v>
      </c>
      <c r="B10" s="35">
        <v>0</v>
      </c>
      <c r="F10" s="40">
        <f>(B10*E6)*0.8</f>
        <v>0</v>
      </c>
    </row>
    <row r="11" spans="1:6" ht="7.5" customHeight="1" thickBot="1" x14ac:dyDescent="0.25"/>
    <row r="12" spans="1:6" ht="18.600000000000001" customHeight="1" thickBot="1" x14ac:dyDescent="0.25">
      <c r="A12" s="42"/>
      <c r="B12" s="43" t="s">
        <v>2</v>
      </c>
      <c r="C12" s="83" t="s">
        <v>3</v>
      </c>
      <c r="D12" s="84"/>
      <c r="E12" s="44" t="s">
        <v>4</v>
      </c>
    </row>
    <row r="13" spans="1:6" ht="18.600000000000001" customHeight="1" x14ac:dyDescent="0.2">
      <c r="A13" s="94" t="s">
        <v>5</v>
      </c>
      <c r="B13" s="103" t="s">
        <v>6</v>
      </c>
      <c r="C13" s="101" t="s">
        <v>73</v>
      </c>
      <c r="D13" s="102"/>
      <c r="E13" s="76">
        <f>E6*(1+F13)</f>
        <v>0</v>
      </c>
      <c r="F13" s="146">
        <f>IF(E6&gt;0,(F10/F8)*100)/100</f>
        <v>0</v>
      </c>
    </row>
    <row r="14" spans="1:6" ht="12.75" customHeight="1" thickBot="1" x14ac:dyDescent="0.25">
      <c r="A14" s="95"/>
      <c r="B14" s="104"/>
      <c r="C14" s="147">
        <f>F13</f>
        <v>0</v>
      </c>
      <c r="D14" s="148"/>
      <c r="E14" s="77"/>
      <c r="F14" s="146"/>
    </row>
    <row r="15" spans="1:6" ht="15" thickBot="1" x14ac:dyDescent="0.25">
      <c r="A15" s="50" t="s">
        <v>7</v>
      </c>
      <c r="B15" s="46" t="s">
        <v>8</v>
      </c>
      <c r="C15" s="68" t="s">
        <v>9</v>
      </c>
      <c r="D15" s="69"/>
      <c r="E15" s="47">
        <f>$E$13*F15</f>
        <v>0</v>
      </c>
      <c r="F15" s="48">
        <v>0.31419999999999998</v>
      </c>
    </row>
    <row r="16" spans="1:6" ht="15" thickBot="1" x14ac:dyDescent="0.25">
      <c r="A16" s="50" t="s">
        <v>10</v>
      </c>
      <c r="B16" s="46" t="s">
        <v>11</v>
      </c>
      <c r="C16" s="68" t="s">
        <v>74</v>
      </c>
      <c r="D16" s="69"/>
      <c r="E16" s="47">
        <f>$E$13*F16</f>
        <v>0</v>
      </c>
      <c r="F16" s="48">
        <v>0.13159999999999999</v>
      </c>
    </row>
    <row r="17" spans="1:6" ht="27" customHeight="1" thickBot="1" x14ac:dyDescent="0.25">
      <c r="A17" s="50" t="s">
        <v>13</v>
      </c>
      <c r="B17" s="46" t="s">
        <v>14</v>
      </c>
      <c r="C17" s="68" t="s">
        <v>75</v>
      </c>
      <c r="D17" s="69"/>
      <c r="E17" s="47">
        <f>$E$13*F17</f>
        <v>0</v>
      </c>
      <c r="F17" s="48">
        <v>2.24E-2</v>
      </c>
    </row>
    <row r="18" spans="1:6" x14ac:dyDescent="0.2">
      <c r="A18" s="70" t="s">
        <v>16</v>
      </c>
      <c r="B18" s="49" t="s">
        <v>17</v>
      </c>
      <c r="C18" s="72" t="s">
        <v>76</v>
      </c>
      <c r="D18" s="73"/>
      <c r="E18" s="76">
        <f>E13*F18</f>
        <v>0</v>
      </c>
      <c r="F18" s="48">
        <v>4.9299999999999997E-2</v>
      </c>
    </row>
    <row r="19" spans="1:6" ht="15" thickBot="1" x14ac:dyDescent="0.25">
      <c r="A19" s="71"/>
      <c r="B19" s="51" t="s">
        <v>19</v>
      </c>
      <c r="C19" s="74"/>
      <c r="D19" s="75"/>
      <c r="E19" s="77"/>
    </row>
    <row r="20" spans="1:6" ht="26.25" thickBot="1" x14ac:dyDescent="0.25">
      <c r="A20" s="50" t="s">
        <v>20</v>
      </c>
      <c r="B20" s="46" t="s">
        <v>21</v>
      </c>
      <c r="C20" s="68" t="s">
        <v>22</v>
      </c>
      <c r="D20" s="69"/>
      <c r="E20" s="47">
        <f>E13*F20</f>
        <v>0</v>
      </c>
      <c r="F20" s="48">
        <v>4.1000000000000003E-3</v>
      </c>
    </row>
    <row r="21" spans="1:6" ht="14.25" customHeight="1" x14ac:dyDescent="0.2">
      <c r="A21" s="70" t="s">
        <v>23</v>
      </c>
      <c r="B21" s="49" t="s">
        <v>24</v>
      </c>
      <c r="C21" s="72" t="s">
        <v>25</v>
      </c>
      <c r="D21" s="73"/>
      <c r="E21" s="99">
        <f>E13*F21</f>
        <v>0</v>
      </c>
      <c r="F21" s="78">
        <v>4.2999999999999997E-2</v>
      </c>
    </row>
    <row r="22" spans="1:6" ht="22.5" customHeight="1" x14ac:dyDescent="0.2">
      <c r="A22" s="79"/>
      <c r="B22" s="52" t="s">
        <v>26</v>
      </c>
      <c r="C22" s="97"/>
      <c r="D22" s="98"/>
      <c r="E22" s="100"/>
      <c r="F22" s="78"/>
    </row>
    <row r="23" spans="1:6" ht="34.5" thickBot="1" x14ac:dyDescent="0.25">
      <c r="A23" s="71"/>
      <c r="B23" s="54" t="s">
        <v>27</v>
      </c>
      <c r="C23" s="74" t="s">
        <v>64</v>
      </c>
      <c r="D23" s="75"/>
      <c r="E23" s="53">
        <f>IF(E6&gt;224.5,(E6-224.49)*F23,0)</f>
        <v>0</v>
      </c>
      <c r="F23" s="55">
        <v>0.3</v>
      </c>
    </row>
    <row r="24" spans="1:6" ht="36.75" thickBot="1" x14ac:dyDescent="0.25">
      <c r="A24" s="56" t="s">
        <v>28</v>
      </c>
      <c r="B24" s="57" t="s">
        <v>29</v>
      </c>
      <c r="C24" s="90" t="s">
        <v>30</v>
      </c>
      <c r="D24" s="91"/>
      <c r="E24" s="47">
        <f>(E21+E23)*F24</f>
        <v>0</v>
      </c>
      <c r="F24" s="48">
        <v>0.24260000000000001</v>
      </c>
    </row>
    <row r="25" spans="1:6" ht="26.25" thickBot="1" x14ac:dyDescent="0.25">
      <c r="A25" s="50" t="s">
        <v>31</v>
      </c>
      <c r="B25" s="46" t="s">
        <v>81</v>
      </c>
      <c r="C25" s="68" t="s">
        <v>77</v>
      </c>
      <c r="D25" s="69"/>
      <c r="E25" s="47">
        <f>E13*F25</f>
        <v>0</v>
      </c>
      <c r="F25" s="48">
        <v>3.0000000000000001E-3</v>
      </c>
    </row>
    <row r="26" spans="1:6" ht="36.75" thickBot="1" x14ac:dyDescent="0.25">
      <c r="A26" s="56" t="s">
        <v>34</v>
      </c>
      <c r="B26" s="57" t="s">
        <v>35</v>
      </c>
      <c r="C26" s="90" t="s">
        <v>36</v>
      </c>
      <c r="D26" s="91"/>
      <c r="E26" s="47">
        <f>E25*F26</f>
        <v>0</v>
      </c>
      <c r="F26" s="48">
        <v>0.24260000000000001</v>
      </c>
    </row>
    <row r="27" spans="1:6" ht="15" thickBot="1" x14ac:dyDescent="0.25">
      <c r="A27" s="50" t="s">
        <v>37</v>
      </c>
      <c r="B27" s="46" t="s">
        <v>79</v>
      </c>
      <c r="C27" s="72" t="s">
        <v>80</v>
      </c>
      <c r="D27" s="69"/>
      <c r="E27" s="47">
        <f>E13*F27</f>
        <v>0</v>
      </c>
      <c r="F27" s="48">
        <v>4.1999999999999997E-3</v>
      </c>
    </row>
    <row r="28" spans="1:6" ht="36" customHeight="1" x14ac:dyDescent="0.2">
      <c r="A28" s="70" t="s">
        <v>40</v>
      </c>
      <c r="B28" s="58" t="s">
        <v>41</v>
      </c>
      <c r="C28" s="59" t="s">
        <v>42</v>
      </c>
      <c r="D28" s="92" t="str">
        <f>C29&amp;"% av Lön "</f>
        <v xml:space="preserve">0% av Lön </v>
      </c>
      <c r="E28" s="76">
        <f>E13*F28</f>
        <v>0</v>
      </c>
      <c r="F28" s="67">
        <f>C29/100</f>
        <v>0</v>
      </c>
    </row>
    <row r="29" spans="1:6" ht="45.75" thickBot="1" x14ac:dyDescent="0.25">
      <c r="A29" s="71"/>
      <c r="B29" s="60" t="s">
        <v>78</v>
      </c>
      <c r="C29" s="5">
        <v>0</v>
      </c>
      <c r="D29" s="93"/>
      <c r="E29" s="77"/>
      <c r="F29" s="67"/>
    </row>
    <row r="30" spans="1:6" ht="26.25" thickBot="1" x14ac:dyDescent="0.25">
      <c r="A30" s="50" t="s">
        <v>44</v>
      </c>
      <c r="B30" s="46" t="s">
        <v>45</v>
      </c>
      <c r="C30" s="74" t="s">
        <v>46</v>
      </c>
      <c r="D30" s="69"/>
      <c r="E30" s="47">
        <f>E13*F30</f>
        <v>0</v>
      </c>
      <c r="F30" s="48">
        <v>0.01</v>
      </c>
    </row>
    <row r="31" spans="1:6" ht="16.5" thickBot="1" x14ac:dyDescent="0.25">
      <c r="A31" s="87" t="s">
        <v>47</v>
      </c>
      <c r="B31" s="88"/>
      <c r="C31" s="88"/>
      <c r="D31" s="89"/>
      <c r="E31" s="61">
        <f>SUM(E13:E30)</f>
        <v>0</v>
      </c>
    </row>
  </sheetData>
  <mergeCells count="31"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  <mergeCell ref="F13:F14"/>
    <mergeCell ref="C14:D14"/>
    <mergeCell ref="C15:D15"/>
    <mergeCell ref="C16:D16"/>
    <mergeCell ref="C17:D17"/>
    <mergeCell ref="C20:D20"/>
    <mergeCell ref="A21:A23"/>
    <mergeCell ref="C21:D22"/>
    <mergeCell ref="E21:E22"/>
    <mergeCell ref="F21:F22"/>
    <mergeCell ref="C23:D23"/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Yrkesarbetare EL</vt:lpstr>
      <vt:lpstr>1</vt:lpstr>
      <vt:lpstr>Tjänstemän </vt:lpstr>
      <vt:lpstr>Yrkesarbetare VVS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Mejhert, Fredrik</cp:lastModifiedBy>
  <dcterms:created xsi:type="dcterms:W3CDTF">2016-05-24T13:48:39Z</dcterms:created>
  <dcterms:modified xsi:type="dcterms:W3CDTF">2018-06-11T12:49:51Z</dcterms:modified>
</cp:coreProperties>
</file>