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nmo-my.sharepoint.com/personal/fredrik_mejhert_in_se/Documents/"/>
    </mc:Choice>
  </mc:AlternateContent>
  <xr:revisionPtr revIDLastSave="0" documentId="8_{C857F086-E850-41F5-A704-96F3C7B86E9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Yrkesarbetare VVS" sheetId="1" r:id="rId1"/>
    <sheet name="Tjänsteman" sheetId="2" r:id="rId2"/>
  </sheets>
  <definedNames>
    <definedName name="_xlnm.Print_Area" localSheetId="1">Tjänsteman!$B$1:$F$28</definedName>
    <definedName name="_xlnm.Print_Area" localSheetId="0">'Yrkesarbetare VVS'!$B$1:$F$30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2" l="1"/>
  <c r="I18" i="2"/>
  <c r="F28" i="1"/>
  <c r="F10" i="2" l="1"/>
  <c r="F23" i="2" l="1"/>
  <c r="F21" i="2"/>
  <c r="G9" i="2"/>
  <c r="H18" i="2"/>
  <c r="H17" i="2"/>
  <c r="G18" i="2"/>
  <c r="I17" i="2" l="1"/>
  <c r="G17" i="2" s="1"/>
  <c r="G26" i="2"/>
  <c r="E26" i="2" s="1"/>
  <c r="F10" i="1"/>
  <c r="H18" i="1" l="1"/>
  <c r="F21" i="1"/>
  <c r="F23" i="1"/>
  <c r="G8" i="1"/>
  <c r="E28" i="1" s="1"/>
  <c r="H17" i="1"/>
  <c r="G10" i="1"/>
  <c r="G10" i="2"/>
  <c r="G13" i="2" s="1"/>
  <c r="G13" i="1" l="1"/>
  <c r="F13" i="1" s="1"/>
  <c r="I17" i="1"/>
  <c r="I18" i="1"/>
  <c r="G18" i="1" s="1"/>
  <c r="F13" i="2"/>
  <c r="F24" i="2" s="1"/>
  <c r="D14" i="2"/>
  <c r="D14" i="1" l="1"/>
  <c r="F25" i="2"/>
  <c r="F15" i="2"/>
  <c r="F18" i="2"/>
  <c r="F20" i="2"/>
  <c r="F17" i="2"/>
  <c r="F16" i="2"/>
  <c r="F27" i="1"/>
  <c r="F17" i="1"/>
  <c r="F25" i="1"/>
  <c r="F26" i="1" s="1"/>
  <c r="F15" i="1"/>
  <c r="F18" i="1"/>
  <c r="F24" i="1"/>
  <c r="F16" i="1"/>
  <c r="F20" i="1"/>
  <c r="F28" i="2" l="1"/>
  <c r="F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 Karlsson</author>
    <author>Mustonen, Reijo</author>
  </authors>
  <commentList>
    <comment ref="C10" authorId="0" shapeId="0" xr:uid="{774AF84F-75D3-4B89-97B6-B7ED9DA205ED}">
      <text>
        <r>
          <rPr>
            <sz val="9"/>
            <color indexed="81"/>
            <rFont val="Tahoma"/>
            <charset val="1"/>
          </rPr>
          <t xml:space="preserve">Anges i timmar.
Endast sjukfrånvaro för vilken sjuklön betalas ut ska räknas in.
</t>
        </r>
      </text>
    </comment>
    <comment ref="F10" authorId="1" shapeId="0" xr:uid="{00000000-0006-0000-0000-000001000000}">
      <text>
        <r>
          <rPr>
            <sz val="9"/>
            <color indexed="81"/>
            <rFont val="Tahoma"/>
            <family val="2"/>
          </rPr>
          <t xml:space="preserve">Lönekostnad som bildar underlag för nedanstående. Om man anger månadslön så sker en beräkning  månadslön/174. Vid Timlön är detta = utgångsvärdet.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 Karlsson</author>
    <author>Mustonen, Reijo</author>
  </authors>
  <commentList>
    <comment ref="C10" authorId="0" shapeId="0" xr:uid="{A0331AB0-5362-45F9-B4C9-01B1DE1A458A}">
      <text>
        <r>
          <rPr>
            <sz val="9"/>
            <color indexed="81"/>
            <rFont val="Tahoma"/>
            <charset val="1"/>
          </rPr>
          <t xml:space="preserve">Anges i timmar.
Endast sjukfrånvaro för vilken sjuklön betalas ut ska räknas in.
</t>
        </r>
      </text>
    </comment>
    <comment ref="F10" authorId="1" shapeId="0" xr:uid="{00000000-0006-0000-0100-000001000000}">
      <text>
        <r>
          <rPr>
            <sz val="9"/>
            <color indexed="81"/>
            <rFont val="Tahoma"/>
            <family val="2"/>
          </rPr>
          <t xml:space="preserve">Lönekostnad som bildar underlag för nedanstående beräkning. 
Månadslön/175
</t>
        </r>
      </text>
    </comment>
  </commentList>
</comments>
</file>

<file path=xl/sharedStrings.xml><?xml version="1.0" encoding="utf-8"?>
<sst xmlns="http://schemas.openxmlformats.org/spreadsheetml/2006/main" count="105" uniqueCount="76">
  <si>
    <t>Månadslön</t>
  </si>
  <si>
    <t>Timlön</t>
  </si>
  <si>
    <t>Sjukfrånvaro i snitt tim</t>
  </si>
  <si>
    <t>Typ av kostnad</t>
  </si>
  <si>
    <t>Beräkningsgrund</t>
  </si>
  <si>
    <t>Kostnad</t>
  </si>
  <si>
    <t>3.1</t>
  </si>
  <si>
    <t>Lön</t>
  </si>
  <si>
    <t xml:space="preserve">Lön före skatt med påslag för sjuklön om </t>
  </si>
  <si>
    <t>3.2</t>
  </si>
  <si>
    <t>Arbetsgivaravgift</t>
  </si>
  <si>
    <t>31,42 % av Lön</t>
  </si>
  <si>
    <t>3.3</t>
  </si>
  <si>
    <t>Semester</t>
  </si>
  <si>
    <t>3.4</t>
  </si>
  <si>
    <r>
      <t xml:space="preserve">Arbetstidsförkortning </t>
    </r>
    <r>
      <rPr>
        <sz val="10"/>
        <color rgb="FF232323"/>
        <rFont val="Arial"/>
        <family val="2"/>
      </rPr>
      <t>enligt avtal</t>
    </r>
  </si>
  <si>
    <t>3.5</t>
  </si>
  <si>
    <r>
      <t>Övrig ledighet</t>
    </r>
    <r>
      <rPr>
        <sz val="10"/>
        <color rgb="FF232323"/>
        <rFont val="Arial"/>
        <family val="2"/>
      </rPr>
      <t xml:space="preserve"> enligt avtal </t>
    </r>
  </si>
  <si>
    <t>(röda dagar, klämdagar m.m.)</t>
  </si>
  <si>
    <t>3.6</t>
  </si>
  <si>
    <r>
      <t>Försäkringar och avgifter</t>
    </r>
    <r>
      <rPr>
        <sz val="10"/>
        <color rgb="FF232323"/>
        <rFont val="Arial"/>
        <family val="2"/>
      </rPr>
      <t xml:space="preserve"> enligt avtal</t>
    </r>
  </si>
  <si>
    <t>3.7</t>
  </si>
  <si>
    <r>
      <t>Pension</t>
    </r>
    <r>
      <rPr>
        <sz val="10"/>
        <color rgb="FF232323"/>
        <rFont val="Arial"/>
        <family val="2"/>
      </rPr>
      <t xml:space="preserve"> enligt avtal</t>
    </r>
  </si>
  <si>
    <t>** Vid lön över 7,5 inkomstbasbelopp tillkommer 30 % pension på överskjutande del av lön.</t>
  </si>
  <si>
    <t>3.7.1</t>
  </si>
  <si>
    <r>
      <t>Särskild löneskatt</t>
    </r>
    <r>
      <rPr>
        <i/>
        <sz val="9"/>
        <color rgb="FF232323"/>
        <rFont val="Arial"/>
        <family val="2"/>
      </rPr>
      <t xml:space="preserve"> ska utgå på kostnad för pension enligt punkt 3.7.</t>
    </r>
  </si>
  <si>
    <t>24,26 % av kostnad för p. 3.7</t>
  </si>
  <si>
    <t>3.8</t>
  </si>
  <si>
    <t>3.8.1</t>
  </si>
  <si>
    <r>
      <t>Särskild löneskatt</t>
    </r>
    <r>
      <rPr>
        <i/>
        <sz val="9"/>
        <color rgb="FF232323"/>
        <rFont val="Arial"/>
        <family val="2"/>
      </rPr>
      <t xml:space="preserve"> ska utgå på kostnad för pension enligt punkt 3.8.</t>
    </r>
  </si>
  <si>
    <t>24,26 % av kostnad för p. 3.8</t>
  </si>
  <si>
    <t>3.9</t>
  </si>
  <si>
    <r>
      <t xml:space="preserve">Särskilt tillägg, VVS, </t>
    </r>
    <r>
      <rPr>
        <sz val="10"/>
        <color rgb="FF232323"/>
        <rFont val="Arial"/>
        <family val="2"/>
      </rPr>
      <t>enligt avtal</t>
    </r>
  </si>
  <si>
    <t>3.10</t>
  </si>
  <si>
    <r>
      <t xml:space="preserve">Skyddskläder </t>
    </r>
    <r>
      <rPr>
        <sz val="10"/>
        <color rgb="FF232323"/>
        <rFont val="Arial"/>
        <family val="2"/>
      </rPr>
      <t>enligt avtal</t>
    </r>
  </si>
  <si>
    <t>Totalt</t>
  </si>
  <si>
    <t>2.1</t>
  </si>
  <si>
    <t>………………. kr</t>
  </si>
  <si>
    <t>2.2</t>
  </si>
  <si>
    <t>2.3</t>
  </si>
  <si>
    <t>2.4</t>
  </si>
  <si>
    <t>2.5</t>
  </si>
  <si>
    <t>2.6</t>
  </si>
  <si>
    <t>2.7</t>
  </si>
  <si>
    <t>4,5 % av Lön</t>
  </si>
  <si>
    <t>2.7.1</t>
  </si>
  <si>
    <r>
      <t>Särskild löneskatt</t>
    </r>
    <r>
      <rPr>
        <i/>
        <sz val="9"/>
        <color rgb="FF232323"/>
        <rFont val="Arial"/>
        <family val="2"/>
      </rPr>
      <t xml:space="preserve"> ska utgå på kostnad för pension enligt punkt 2.7.</t>
    </r>
  </si>
  <si>
    <t>24,26 % av kostnad för p. 2.7</t>
  </si>
  <si>
    <t>2.8</t>
  </si>
  <si>
    <r>
      <t xml:space="preserve">Extrapension </t>
    </r>
    <r>
      <rPr>
        <sz val="10"/>
        <color rgb="FF232323"/>
        <rFont val="Arial"/>
        <family val="2"/>
      </rPr>
      <t xml:space="preserve">enligt Teknikinstallationsavtalet </t>
    </r>
  </si>
  <si>
    <t>(röda dagar m.m.)</t>
  </si>
  <si>
    <r>
      <t>Börja med att fylla i Månadslön. (</t>
    </r>
    <r>
      <rPr>
        <sz val="8"/>
        <color theme="1"/>
        <rFont val="Arial"/>
        <family val="2"/>
      </rPr>
      <t xml:space="preserve">Beräkningsgrundande lön beräknas som månadslön dividerat med 175.)
</t>
    </r>
    <r>
      <rPr>
        <sz val="11"/>
        <color theme="1"/>
        <rFont val="Arial"/>
        <family val="2"/>
      </rPr>
      <t xml:space="preserve">Snitt sjukfrånvaro redovisas i ruta B10
Sedan skall även en procentsats för skyddskläder anges i ruta C26.
</t>
    </r>
    <r>
      <rPr>
        <b/>
        <sz val="10"/>
        <color theme="1"/>
        <rFont val="Arial"/>
        <family val="2"/>
      </rPr>
      <t>(används Tab tangenten för att förflytta dig mellan de orange fälten)</t>
    </r>
    <r>
      <rPr>
        <sz val="11"/>
        <color theme="1"/>
        <rFont val="Arial"/>
        <family val="2"/>
      </rPr>
      <t xml:space="preserve">
Inmatningen sker i de orangefälten.
</t>
    </r>
  </si>
  <si>
    <t xml:space="preserve">* Tjänstemän under 25 års ålder har inte rätt till pension enligt avtal. </t>
  </si>
  <si>
    <t xml:space="preserve">13,10 % av Lön </t>
  </si>
  <si>
    <t>*** Avsättning deltidspension 1,6 % av lön.</t>
  </si>
  <si>
    <r>
      <t xml:space="preserve">Börja med att fylla i Timlön eller i förkommande fall Månadslön.
</t>
    </r>
    <r>
      <rPr>
        <sz val="8"/>
        <color theme="1"/>
        <rFont val="Arial"/>
        <family val="2"/>
      </rPr>
      <t xml:space="preserve">(Uträkningen sker i första hand på angiven timlön eller så divideras månadslön med 174.) 
</t>
    </r>
    <r>
      <rPr>
        <sz val="11"/>
        <color theme="1"/>
        <rFont val="Arial"/>
        <family val="2"/>
      </rPr>
      <t xml:space="preserve">Fyll sedan i den genomsnittliga sjukfrånvaron per år och anställd.
Sedan skall även en procentsats för skyddskläder anges i.
</t>
    </r>
    <r>
      <rPr>
        <b/>
        <sz val="9"/>
        <color theme="1"/>
        <rFont val="Arial"/>
        <family val="2"/>
      </rPr>
      <t>(används Tab tangenten för att förflytta dig mellan de gula fälten)</t>
    </r>
    <r>
      <rPr>
        <sz val="11"/>
        <color theme="1"/>
        <rFont val="Arial"/>
        <family val="2"/>
      </rPr>
      <t xml:space="preserve">
Inmatningen sker i de gula fälten.
</t>
    </r>
  </si>
  <si>
    <t>Sjukfrånvaro i snitt/år tim</t>
  </si>
  <si>
    <t>2,15 % av Lön</t>
  </si>
  <si>
    <t xml:space="preserve">12,36 % av Lön </t>
  </si>
  <si>
    <t xml:space="preserve">* Yrkesarbetare under 22 års ålder har inte rätt till pension enligt avtal. </t>
  </si>
  <si>
    <t>0,45 % av Lön</t>
  </si>
  <si>
    <t>0,31 % av Lön</t>
  </si>
  <si>
    <t>2,0 % av Lön</t>
  </si>
  <si>
    <t>4,57 % av Lön</t>
  </si>
  <si>
    <t>JA</t>
  </si>
  <si>
    <t>"JA" om 25 år eller äldre</t>
  </si>
  <si>
    <t>"JA" om 22 år eller äldre</t>
  </si>
  <si>
    <t>30 % av Månadslön över 52 125 kr</t>
  </si>
  <si>
    <t xml:space="preserve">1,60 % av Lön </t>
  </si>
  <si>
    <t>Ange årligt snitt per medarbetare i kronor.</t>
  </si>
  <si>
    <t>4,19 % av Lön</t>
  </si>
  <si>
    <t>0,665% av Lön</t>
  </si>
  <si>
    <t>2,41 % av Lön</t>
  </si>
  <si>
    <t xml:space="preserve">*Någon fast procentsats följer inte av avtal, eftersom det är fråga om företagets verkliga kostnad. </t>
  </si>
  <si>
    <t>NEJ</t>
  </si>
  <si>
    <t>*Någon fast procentsats följer inte av avtal, eftersom det är fråga om företagets verkliga kostnad.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</si>
</sst>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0.0%"/>
    <numFmt numFmtId="165" formatCode="_-* #,##0.00\ _k_r_-;\-* #,##0.00\ _k_r_-;_-* &quot;-&quot;??\ _k_r_-;_-@_-"/>
    <numFmt numFmtId="166" formatCode="_-* #,##0.00\ [$kr-41D]_-;\-* #,##0.00\ [$kr-41D]_-;_-* &quot;-&quot;??\ [$kr-41D]_-;_-@_-"/>
  </numFmts>
  <fonts count="30" x14ac:knownFonts="1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8"/>
      <color theme="1"/>
      <name val="Arial"/>
      <family val="2"/>
      <scheme val="major"/>
    </font>
    <font>
      <sz val="10"/>
      <color rgb="FF232323"/>
      <name val="Arial"/>
      <family val="2"/>
    </font>
    <font>
      <b/>
      <sz val="10"/>
      <color rgb="FF232323"/>
      <name val="Arial"/>
      <family val="2"/>
    </font>
    <font>
      <sz val="8"/>
      <color rgb="FF232323"/>
      <name val="Arial"/>
      <family val="2"/>
    </font>
    <font>
      <i/>
      <sz val="9"/>
      <color rgb="FF232323"/>
      <name val="Arial"/>
      <family val="2"/>
    </font>
    <font>
      <b/>
      <i/>
      <sz val="9"/>
      <color rgb="FF232323"/>
      <name val="Arial"/>
      <family val="2"/>
    </font>
    <font>
      <b/>
      <sz val="8"/>
      <color rgb="FF232323"/>
      <name val="Arial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1"/>
      <color theme="1" tint="9.9948118533890809E-2"/>
      <name val="Arial"/>
      <family val="2"/>
      <scheme val="minor"/>
    </font>
    <font>
      <sz val="10"/>
      <name val="Arial"/>
      <family val="2"/>
    </font>
    <font>
      <b/>
      <sz val="18"/>
      <color theme="1" tint="9.9948118533890809E-2"/>
      <name val="Arial"/>
      <family val="2"/>
      <scheme val="major"/>
    </font>
    <font>
      <b/>
      <sz val="15"/>
      <color theme="1" tint="9.9948118533890809E-2"/>
      <name val="Arial"/>
      <family val="2"/>
      <scheme val="minor"/>
    </font>
    <font>
      <b/>
      <sz val="13"/>
      <color theme="1" tint="9.9948118533890809E-2"/>
      <name val="Arial"/>
      <family val="2"/>
      <scheme val="minor"/>
    </font>
    <font>
      <b/>
      <sz val="11"/>
      <color theme="1" tint="9.9948118533890809E-2"/>
      <name val="Arial"/>
      <family val="2"/>
      <scheme val="minor"/>
    </font>
    <font>
      <sz val="8"/>
      <name val="Arial"/>
      <family val="2"/>
    </font>
    <font>
      <b/>
      <sz val="10"/>
      <color theme="1"/>
      <name val="Arial"/>
      <family val="2"/>
      <scheme val="major"/>
    </font>
    <font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89996032593768116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medium">
        <color theme="5"/>
      </bottom>
      <diagonal/>
    </border>
    <border>
      <left/>
      <right/>
      <top style="thin">
        <color theme="1" tint="0.24994659260841701"/>
      </top>
      <bottom style="double">
        <color theme="1" tint="0.24994659260841701"/>
      </bottom>
      <diagonal/>
    </border>
    <border>
      <left style="thin">
        <color theme="4" tint="-9.9978637043366805E-2"/>
      </left>
      <right style="thin">
        <color theme="4" tint="-9.9978637043366805E-2"/>
      </right>
      <top style="thin">
        <color theme="4" tint="-9.9978637043366805E-2"/>
      </top>
      <bottom style="thin">
        <color theme="4" tint="-9.9978637043366805E-2"/>
      </bottom>
      <diagonal/>
    </border>
    <border>
      <left style="thin">
        <color theme="4" tint="-9.9978637043366805E-2"/>
      </left>
      <right style="thin">
        <color theme="4" tint="-9.9978637043366805E-2"/>
      </right>
      <top/>
      <bottom style="thin">
        <color theme="4" tint="-9.9978637043366805E-2"/>
      </bottom>
      <diagonal/>
    </border>
    <border>
      <left style="thin">
        <color theme="4" tint="-9.9978637043366805E-2"/>
      </left>
      <right style="thin">
        <color theme="4" tint="-9.9978637043366805E-2"/>
      </right>
      <top style="thin">
        <color theme="4" tint="-9.9978637043366805E-2"/>
      </top>
      <bottom/>
      <diagonal/>
    </border>
    <border>
      <left/>
      <right style="thin">
        <color theme="4" tint="-9.9978637043366805E-2"/>
      </right>
      <top/>
      <bottom style="thin">
        <color theme="4" tint="-9.9978637043366805E-2"/>
      </bottom>
      <diagonal/>
    </border>
    <border>
      <left style="thin">
        <color theme="4" tint="-9.9978637043366805E-2"/>
      </left>
      <right/>
      <top/>
      <bottom style="thin">
        <color theme="4" tint="-9.9978637043366805E-2"/>
      </bottom>
      <diagonal/>
    </border>
    <border>
      <left/>
      <right style="thin">
        <color theme="4" tint="-9.9978637043366805E-2"/>
      </right>
      <top style="thin">
        <color theme="4" tint="-9.9978637043366805E-2"/>
      </top>
      <bottom/>
      <diagonal/>
    </border>
    <border>
      <left/>
      <right style="thin">
        <color theme="4" tint="-9.9978637043366805E-2"/>
      </right>
      <top style="thin">
        <color theme="4" tint="-9.9978637043366805E-2"/>
      </top>
      <bottom style="thin">
        <color theme="4" tint="-9.9978637043366805E-2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9" fontId="2" fillId="0" borderId="0" applyFont="0" applyFill="0" applyBorder="0" applyAlignment="0" applyProtection="0"/>
    <xf numFmtId="0" fontId="21" fillId="5" borderId="1" applyNumberFormat="0" applyAlignment="0">
      <protection locked="0"/>
    </xf>
    <xf numFmtId="0" fontId="19" fillId="4" borderId="1" applyNumberFormat="0" applyAlignment="0" applyProtection="0"/>
    <xf numFmtId="0" fontId="18" fillId="3" borderId="2" applyNumberFormat="0" applyAlignment="0" applyProtection="0"/>
    <xf numFmtId="0" fontId="23" fillId="0" borderId="0" applyNumberFormat="0" applyFill="0" applyBorder="0" applyAlignment="0" applyProtection="0"/>
    <xf numFmtId="0" fontId="24" fillId="0" borderId="5" applyNumberFormat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7" fillId="7" borderId="4" applyNumberFormat="0" applyAlignment="0" applyProtection="0"/>
    <xf numFmtId="0" fontId="17" fillId="6" borderId="4" applyNumberFormat="0" applyAlignment="0" applyProtection="0"/>
    <xf numFmtId="0" fontId="17" fillId="0" borderId="7" applyNumberFormat="0" applyFill="0" applyAlignment="0" applyProtection="0"/>
    <xf numFmtId="0" fontId="2" fillId="2" borderId="2" applyNumberFormat="0" applyFont="0" applyAlignment="0" applyProtection="0"/>
    <xf numFmtId="0" fontId="2" fillId="2" borderId="2" applyNumberFormat="0" applyFont="0" applyAlignment="0" applyProtection="0"/>
    <xf numFmtId="0" fontId="20" fillId="0" borderId="0" applyNumberFormat="0" applyFill="0" applyBorder="0" applyAlignment="0" applyProtection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wrapText="1"/>
    </xf>
    <xf numFmtId="44" fontId="3" fillId="0" borderId="0" xfId="0" applyNumberFormat="1" applyFont="1"/>
    <xf numFmtId="10" fontId="3" fillId="0" borderId="0" xfId="0" applyNumberFormat="1" applyFont="1"/>
    <xf numFmtId="10" fontId="3" fillId="0" borderId="0" xfId="1" applyNumberFormat="1" applyFont="1" applyProtection="1"/>
    <xf numFmtId="10" fontId="3" fillId="0" borderId="0" xfId="1" applyNumberFormat="1" applyFont="1"/>
    <xf numFmtId="10" fontId="3" fillId="0" borderId="0" xfId="0" applyNumberFormat="1" applyFont="1" applyAlignment="1">
      <alignment vertical="center"/>
    </xf>
    <xf numFmtId="10" fontId="3" fillId="0" borderId="0" xfId="1" applyNumberFormat="1" applyFont="1" applyBorder="1" applyAlignment="1" applyProtection="1"/>
    <xf numFmtId="44" fontId="21" fillId="5" borderId="1" xfId="2" applyNumberFormat="1">
      <protection locked="0"/>
    </xf>
    <xf numFmtId="1" fontId="21" fillId="5" borderId="1" xfId="2" applyNumberFormat="1">
      <protection locked="0"/>
    </xf>
    <xf numFmtId="44" fontId="17" fillId="7" borderId="4" xfId="10" applyNumberFormat="1" applyAlignment="1" applyProtection="1">
      <alignment vertical="center"/>
    </xf>
    <xf numFmtId="0" fontId="6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26" fillId="8" borderId="6" xfId="8" applyFill="1" applyAlignment="1" applyProtection="1">
      <alignment vertical="center" wrapText="1"/>
    </xf>
    <xf numFmtId="0" fontId="26" fillId="8" borderId="6" xfId="8" applyFill="1" applyAlignment="1" applyProtection="1">
      <alignment horizontal="right" vertical="center" wrapText="1"/>
    </xf>
    <xf numFmtId="0" fontId="6" fillId="0" borderId="11" xfId="0" applyFont="1" applyBorder="1" applyAlignment="1">
      <alignment vertical="center" wrapText="1"/>
    </xf>
    <xf numFmtId="10" fontId="6" fillId="0" borderId="12" xfId="0" applyNumberFormat="1" applyFont="1" applyBorder="1" applyAlignment="1">
      <alignment horizontal="left" vertical="center" wrapText="1"/>
    </xf>
    <xf numFmtId="44" fontId="17" fillId="7" borderId="4" xfId="10" applyNumberFormat="1" applyAlignment="1"/>
    <xf numFmtId="0" fontId="26" fillId="8" borderId="6" xfId="8" applyFill="1" applyAlignment="1">
      <alignment vertical="center" wrapText="1"/>
    </xf>
    <xf numFmtId="44" fontId="19" fillId="4" borderId="1" xfId="3" applyNumberFormat="1" applyAlignment="1" applyProtection="1">
      <alignment horizontal="right" vertical="center" wrapText="1"/>
    </xf>
    <xf numFmtId="44" fontId="19" fillId="4" borderId="1" xfId="3" applyNumberFormat="1" applyAlignment="1" applyProtection="1">
      <alignment vertical="center" wrapText="1"/>
    </xf>
    <xf numFmtId="44" fontId="19" fillId="4" borderId="1" xfId="3" applyNumberFormat="1" applyAlignment="1">
      <alignment horizontal="right" vertical="center" wrapText="1"/>
    </xf>
    <xf numFmtId="44" fontId="17" fillId="7" borderId="7" xfId="12" applyNumberFormat="1" applyFill="1" applyAlignment="1" applyProtection="1">
      <alignment horizontal="right" vertical="center" wrapText="1"/>
    </xf>
    <xf numFmtId="44" fontId="17" fillId="7" borderId="7" xfId="12" applyNumberFormat="1" applyFill="1" applyAlignment="1">
      <alignment horizontal="right" vertical="center" wrapText="1"/>
    </xf>
    <xf numFmtId="0" fontId="7" fillId="0" borderId="13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28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166" fontId="21" fillId="5" borderId="1" xfId="2" applyNumberFormat="1" applyAlignment="1">
      <alignment horizontal="center" vertical="center" wrapText="1"/>
      <protection locked="0"/>
    </xf>
    <xf numFmtId="10" fontId="6" fillId="0" borderId="8" xfId="0" applyNumberFormat="1" applyFont="1" applyBorder="1" applyAlignment="1">
      <alignment horizontal="right" vertical="center" wrapText="1"/>
    </xf>
    <xf numFmtId="0" fontId="3" fillId="9" borderId="18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right" vertical="center" wrapText="1"/>
    </xf>
    <xf numFmtId="44" fontId="19" fillId="4" borderId="1" xfId="3" applyNumberFormat="1" applyAlignment="1" applyProtection="1">
      <alignment horizontal="right" vertical="center" wrapText="1"/>
    </xf>
    <xf numFmtId="0" fontId="13" fillId="3" borderId="3" xfId="4" applyFont="1" applyBorder="1" applyAlignment="1" applyProtection="1">
      <alignment horizontal="left" vertical="top" wrapText="1"/>
    </xf>
    <xf numFmtId="0" fontId="13" fillId="3" borderId="0" xfId="4" applyFont="1" applyBorder="1" applyAlignment="1" applyProtection="1">
      <alignment horizontal="left" vertical="top" wrapText="1"/>
    </xf>
    <xf numFmtId="0" fontId="26" fillId="8" borderId="6" xfId="8" applyFill="1" applyAlignment="1" applyProtection="1">
      <alignment horizontal="right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10" fontId="3" fillId="0" borderId="0" xfId="1" applyNumberFormat="1" applyFont="1" applyBorder="1" applyAlignment="1" applyProtection="1">
      <alignment horizontal="right"/>
    </xf>
    <xf numFmtId="10" fontId="6" fillId="0" borderId="9" xfId="0" applyNumberFormat="1" applyFont="1" applyBorder="1" applyAlignment="1">
      <alignment horizontal="left" vertical="center" wrapText="1"/>
    </xf>
    <xf numFmtId="44" fontId="19" fillId="4" borderId="1" xfId="3" applyNumberFormat="1" applyAlignment="1" applyProtection="1">
      <alignment horizontal="center" vertical="center" wrapText="1"/>
    </xf>
    <xf numFmtId="10" fontId="3" fillId="0" borderId="0" xfId="0" applyNumberFormat="1" applyFont="1" applyAlignment="1">
      <alignment horizontal="right" vertical="center"/>
    </xf>
    <xf numFmtId="164" fontId="3" fillId="0" borderId="0" xfId="1" applyNumberFormat="1" applyFont="1" applyBorder="1" applyAlignment="1" applyProtection="1">
      <alignment horizontal="right" vertical="center"/>
    </xf>
    <xf numFmtId="0" fontId="17" fillId="8" borderId="7" xfId="12" applyFill="1" applyAlignment="1" applyProtection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10" fontId="6" fillId="0" borderId="8" xfId="1" applyNumberFormat="1" applyFont="1" applyBorder="1" applyAlignment="1" applyProtection="1">
      <alignment horizontal="center" vertical="center" wrapText="1"/>
    </xf>
    <xf numFmtId="0" fontId="17" fillId="8" borderId="7" xfId="12" applyFill="1" applyAlignment="1">
      <alignment horizontal="right"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44" fontId="19" fillId="4" borderId="1" xfId="3" applyNumberFormat="1" applyAlignment="1">
      <alignment horizontal="center" vertical="center" wrapText="1"/>
    </xf>
    <xf numFmtId="0" fontId="13" fillId="3" borderId="3" xfId="4" applyFont="1" applyBorder="1" applyAlignment="1">
      <alignment horizontal="left" vertical="top" wrapText="1"/>
    </xf>
    <xf numFmtId="0" fontId="13" fillId="3" borderId="0" xfId="4" applyFont="1" applyBorder="1" applyAlignment="1">
      <alignment horizontal="left" vertical="top" wrapText="1"/>
    </xf>
    <xf numFmtId="44" fontId="19" fillId="4" borderId="1" xfId="3" applyNumberFormat="1" applyAlignment="1">
      <alignment horizontal="right" vertical="center" wrapText="1"/>
    </xf>
    <xf numFmtId="0" fontId="26" fillId="8" borderId="6" xfId="8" applyFill="1" applyAlignment="1">
      <alignment horizontal="right" vertical="center" wrapText="1"/>
    </xf>
    <xf numFmtId="0" fontId="6" fillId="0" borderId="10" xfId="0" applyFont="1" applyBorder="1" applyAlignment="1">
      <alignment horizontal="left" vertical="center" wrapText="1"/>
    </xf>
  </cellXfs>
  <cellStyles count="28">
    <cellStyle name="Anteckning" xfId="4" builtinId="10" customBuiltin="1"/>
    <cellStyle name="Anteckning 2" xfId="13" xr:uid="{BBBBA667-DD44-44D4-8F44-49EB6B9235E2}"/>
    <cellStyle name="Anteckning 3" xfId="14" xr:uid="{1AC15693-981B-41AA-86B6-8FEC6F9FA526}"/>
    <cellStyle name="Beräkning" xfId="3" builtinId="22" customBuiltin="1"/>
    <cellStyle name="Hyperlänk 2" xfId="15" xr:uid="{C0ABCAA7-0439-47B0-A5F4-D9C684A272CF}"/>
    <cellStyle name="Indata" xfId="2" builtinId="20" customBuiltin="1"/>
    <cellStyle name="Kontrollcell" xfId="11" builtinId="23" customBuiltin="1"/>
    <cellStyle name="Normal" xfId="0" builtinId="0" customBuiltin="1"/>
    <cellStyle name="Normal 2" xfId="16" xr:uid="{178FC68D-6B8A-4F93-8517-D60E65BB634C}"/>
    <cellStyle name="Normal 3" xfId="17" xr:uid="{7DFCE62C-98B7-40DB-9710-33B3F10A507F}"/>
    <cellStyle name="Normal 4" xfId="18" xr:uid="{8D000878-2D25-4C0F-8E64-CD21A2CBC465}"/>
    <cellStyle name="Normal 5" xfId="19" xr:uid="{6DEF3626-C03D-4A25-BF60-CEF31C2531A9}"/>
    <cellStyle name="Normal 6" xfId="20" xr:uid="{F8E4D984-E83A-4CB0-A67E-7DE53813C97C}"/>
    <cellStyle name="Procent" xfId="1" builtinId="5"/>
    <cellStyle name="Procent 2" xfId="21" xr:uid="{4E936F14-AB7D-4999-815E-42A3277E6EBA}"/>
    <cellStyle name="Procent 3" xfId="22" xr:uid="{4CC6FA4C-A24B-4A25-802E-4BFBCD59BE10}"/>
    <cellStyle name="Procent 4" xfId="23" xr:uid="{2DCAA02A-CC78-4C2D-B332-A3D381B548A1}"/>
    <cellStyle name="Rubrik" xfId="5" builtinId="15" customBuiltin="1"/>
    <cellStyle name="Rubrik 1" xfId="6" builtinId="16" customBuiltin="1"/>
    <cellStyle name="Rubrik 2" xfId="7" builtinId="17" customBuiltin="1"/>
    <cellStyle name="Rubrik 3" xfId="8" builtinId="18" customBuiltin="1"/>
    <cellStyle name="Rubrik 4" xfId="9" builtinId="19" customBuiltin="1"/>
    <cellStyle name="Summa" xfId="12" builtinId="25" customBuiltin="1"/>
    <cellStyle name="Tusental 2" xfId="24" xr:uid="{345F415A-B871-483B-A93F-1EAC5351C1CF}"/>
    <cellStyle name="Tusental 2 2" xfId="25" xr:uid="{54843723-3AC4-4167-844B-FED7598792FF}"/>
    <cellStyle name="Utdata" xfId="10" builtinId="21" customBuiltin="1"/>
    <cellStyle name="Valuta 2" xfId="26" xr:uid="{6B4F001D-3164-481E-B6C5-962C85734A97}"/>
    <cellStyle name="Valuta 3" xfId="27" xr:uid="{48E668DD-310A-4AFC-8704-CCEA48DB20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IN">
  <a:themeElements>
    <a:clrScheme name="IN">
      <a:dk1>
        <a:srgbClr val="191919"/>
      </a:dk1>
      <a:lt1>
        <a:sysClr val="window" lastClr="FFFFFF"/>
      </a:lt1>
      <a:dk2>
        <a:srgbClr val="6CC04A"/>
      </a:dk2>
      <a:lt2>
        <a:srgbClr val="A9DC92"/>
      </a:lt2>
      <a:accent1>
        <a:srgbClr val="E3E5E3"/>
      </a:accent1>
      <a:accent2>
        <a:srgbClr val="6B7D83"/>
      </a:accent2>
      <a:accent3>
        <a:srgbClr val="C7D8DB"/>
      </a:accent3>
      <a:accent4>
        <a:srgbClr val="9CAC9A"/>
      </a:accent4>
      <a:accent5>
        <a:srgbClr val="EED665"/>
      </a:accent5>
      <a:accent6>
        <a:srgbClr val="DC8E65"/>
      </a:accent6>
      <a:hlink>
        <a:srgbClr val="6CC04A"/>
      </a:hlink>
      <a:folHlink>
        <a:srgbClr val="A9DC92"/>
      </a:folHlink>
    </a:clrScheme>
    <a:fontScheme name="IN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Bandad kant">
      <a:fillStyleLst>
        <a:solidFill>
          <a:schemeClr val="phClr"/>
        </a:solidFill>
        <a:solidFill>
          <a:schemeClr val="phClr">
            <a:tint val="5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</a:schemeClr>
            </a:gs>
            <a:gs pos="100000">
              <a:schemeClr val="phClr">
                <a:shade val="85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777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1"/>
  <sheetViews>
    <sheetView showGridLines="0" showRowColHeaders="0" tabSelected="1" topLeftCell="A4" zoomScaleNormal="100" workbookViewId="0">
      <selection activeCell="F6" sqref="F6"/>
    </sheetView>
  </sheetViews>
  <sheetFormatPr defaultColWidth="29.7265625" defaultRowHeight="14" x14ac:dyDescent="0.3"/>
  <cols>
    <col min="1" max="1" width="3" customWidth="1"/>
    <col min="2" max="2" width="11.7265625" style="1" customWidth="1"/>
    <col min="3" max="3" width="28.54296875" style="1" customWidth="1"/>
    <col min="4" max="4" width="13.7265625" style="1" bestFit="1" customWidth="1"/>
    <col min="5" max="5" width="24.1796875" style="1" customWidth="1"/>
    <col min="6" max="6" width="13.7265625" style="1" customWidth="1"/>
    <col min="7" max="7" width="15.1796875" style="1" hidden="1" customWidth="1"/>
    <col min="8" max="8" width="14" style="1" hidden="1" customWidth="1"/>
    <col min="9" max="9" width="6.81640625" style="1" hidden="1" customWidth="1"/>
    <col min="10" max="10" width="16" style="1" customWidth="1"/>
    <col min="11" max="16384" width="29.7265625" style="1"/>
  </cols>
  <sheetData>
    <row r="2" spans="2:11" ht="15" customHeight="1" x14ac:dyDescent="0.3">
      <c r="B2" s="48" t="s">
        <v>55</v>
      </c>
      <c r="C2" s="49"/>
      <c r="D2" s="49"/>
      <c r="E2" s="49"/>
      <c r="F2" s="49"/>
    </row>
    <row r="3" spans="2:11" x14ac:dyDescent="0.3">
      <c r="B3" s="48"/>
      <c r="C3" s="49"/>
      <c r="D3" s="49"/>
      <c r="E3" s="49"/>
      <c r="F3" s="49"/>
    </row>
    <row r="4" spans="2:11" ht="71.25" customHeight="1" x14ac:dyDescent="0.3">
      <c r="B4" s="48"/>
      <c r="C4" s="49"/>
      <c r="D4" s="49"/>
      <c r="E4" s="49"/>
      <c r="F4" s="49"/>
    </row>
    <row r="5" spans="2:11" ht="7.5" customHeight="1" x14ac:dyDescent="0.3"/>
    <row r="6" spans="2:11" ht="24" customHeight="1" x14ac:dyDescent="0.3">
      <c r="B6" s="2" t="s">
        <v>0</v>
      </c>
      <c r="C6" s="10"/>
      <c r="E6" s="39" t="s">
        <v>66</v>
      </c>
      <c r="F6" s="44" t="s">
        <v>64</v>
      </c>
      <c r="G6" s="1" t="s">
        <v>64</v>
      </c>
    </row>
    <row r="7" spans="2:11" x14ac:dyDescent="0.3">
      <c r="B7" s="3"/>
      <c r="F7"/>
      <c r="G7" s="1" t="s">
        <v>74</v>
      </c>
    </row>
    <row r="8" spans="2:11" ht="24" customHeight="1" x14ac:dyDescent="0.3">
      <c r="B8" s="2" t="s">
        <v>1</v>
      </c>
      <c r="C8" s="10">
        <v>0</v>
      </c>
      <c r="F8"/>
      <c r="G8" s="4">
        <f>F10*(2088-200-96-40-C10)</f>
        <v>0</v>
      </c>
    </row>
    <row r="9" spans="2:11" x14ac:dyDescent="0.3">
      <c r="B9" s="3"/>
    </row>
    <row r="10" spans="2:11" ht="24" customHeight="1" x14ac:dyDescent="0.3">
      <c r="B10" s="3" t="s">
        <v>56</v>
      </c>
      <c r="C10" s="11">
        <v>0</v>
      </c>
      <c r="F10" s="12">
        <f>IF(C8&gt;0,C8,((C6/174)))</f>
        <v>0</v>
      </c>
      <c r="G10" s="4">
        <f>(C10*F10)*0.8</f>
        <v>0</v>
      </c>
    </row>
    <row r="11" spans="2:11" ht="7.5" customHeight="1" x14ac:dyDescent="0.3"/>
    <row r="12" spans="2:11" ht="14.5" thickBot="1" x14ac:dyDescent="0.35">
      <c r="B12" s="22"/>
      <c r="C12" s="22" t="s">
        <v>3</v>
      </c>
      <c r="D12" s="50" t="s">
        <v>4</v>
      </c>
      <c r="E12" s="50"/>
      <c r="F12" s="23" t="s">
        <v>5</v>
      </c>
      <c r="K12" s="40"/>
    </row>
    <row r="13" spans="2:11" x14ac:dyDescent="0.3">
      <c r="B13" s="51" t="s">
        <v>6</v>
      </c>
      <c r="C13" s="52" t="s">
        <v>7</v>
      </c>
      <c r="D13" s="53" t="s">
        <v>8</v>
      </c>
      <c r="E13" s="53"/>
      <c r="F13" s="47">
        <f>F10*(1+G13)</f>
        <v>0</v>
      </c>
      <c r="G13" s="54">
        <f>IF(F10&gt;0,(G10/G8)*100)/100</f>
        <v>0</v>
      </c>
    </row>
    <row r="14" spans="2:11" ht="12.75" customHeight="1" x14ac:dyDescent="0.3">
      <c r="B14" s="51"/>
      <c r="C14" s="52"/>
      <c r="D14" s="55">
        <f>G13</f>
        <v>0</v>
      </c>
      <c r="E14" s="55"/>
      <c r="F14" s="47"/>
      <c r="G14" s="54"/>
    </row>
    <row r="15" spans="2:11" x14ac:dyDescent="0.3">
      <c r="B15" s="13" t="s">
        <v>9</v>
      </c>
      <c r="C15" s="14" t="s">
        <v>10</v>
      </c>
      <c r="D15" s="46" t="s">
        <v>11</v>
      </c>
      <c r="E15" s="46"/>
      <c r="F15" s="28">
        <f>$F$13*G15</f>
        <v>0</v>
      </c>
      <c r="G15" s="5">
        <v>0.31419999999999998</v>
      </c>
    </row>
    <row r="16" spans="2:11" x14ac:dyDescent="0.3">
      <c r="B16" s="13" t="s">
        <v>12</v>
      </c>
      <c r="C16" s="14" t="s">
        <v>13</v>
      </c>
      <c r="D16" s="46" t="s">
        <v>53</v>
      </c>
      <c r="E16" s="46"/>
      <c r="F16" s="28">
        <f>$F$13*G16</f>
        <v>0</v>
      </c>
      <c r="G16" s="5">
        <v>0.13100000000000001</v>
      </c>
    </row>
    <row r="17" spans="2:9" ht="24.75" customHeight="1" x14ac:dyDescent="0.3">
      <c r="B17" s="13" t="s">
        <v>14</v>
      </c>
      <c r="C17" s="14" t="s">
        <v>15</v>
      </c>
      <c r="D17" s="46" t="s">
        <v>57</v>
      </c>
      <c r="E17" s="46"/>
      <c r="F17" s="28">
        <f>$F$13*G17</f>
        <v>0</v>
      </c>
      <c r="G17" s="5">
        <v>2.1499999999999998E-2</v>
      </c>
      <c r="H17" s="4">
        <f>F10*40</f>
        <v>0</v>
      </c>
      <c r="I17" s="6">
        <f>IF(F10&gt;0,H17/G8,0)</f>
        <v>0</v>
      </c>
    </row>
    <row r="18" spans="2:9" x14ac:dyDescent="0.3">
      <c r="B18" s="45" t="s">
        <v>16</v>
      </c>
      <c r="C18" s="19" t="s">
        <v>17</v>
      </c>
      <c r="D18" s="46" t="s">
        <v>63</v>
      </c>
      <c r="E18" s="46"/>
      <c r="F18" s="47">
        <f>F13*G18</f>
        <v>0</v>
      </c>
      <c r="G18" s="5">
        <f>I18</f>
        <v>0</v>
      </c>
      <c r="H18" s="4">
        <f>F10*80</f>
        <v>0</v>
      </c>
      <c r="I18" s="6">
        <f>IF(F10&gt;0,H18/G8,0)</f>
        <v>0</v>
      </c>
    </row>
    <row r="19" spans="2:9" x14ac:dyDescent="0.3">
      <c r="B19" s="45"/>
      <c r="C19" s="21" t="s">
        <v>50</v>
      </c>
      <c r="D19" s="46"/>
      <c r="E19" s="46"/>
      <c r="F19" s="47"/>
    </row>
    <row r="20" spans="2:9" ht="25.5" x14ac:dyDescent="0.3">
      <c r="B20" s="13" t="s">
        <v>19</v>
      </c>
      <c r="C20" s="14" t="s">
        <v>20</v>
      </c>
      <c r="D20" s="46" t="s">
        <v>60</v>
      </c>
      <c r="E20" s="46"/>
      <c r="F20" s="28">
        <f>F13*G20</f>
        <v>0</v>
      </c>
      <c r="G20" s="5">
        <v>4.4999999999999997E-3</v>
      </c>
    </row>
    <row r="21" spans="2:9" x14ac:dyDescent="0.3">
      <c r="B21" s="45" t="s">
        <v>21</v>
      </c>
      <c r="C21" s="19" t="s">
        <v>22</v>
      </c>
      <c r="D21" s="46" t="s">
        <v>44</v>
      </c>
      <c r="E21" s="46"/>
      <c r="F21" s="56">
        <f>IF(F6="JA",IF(F10&lt;297.86,F10*G21,297.86*G21))</f>
        <v>0</v>
      </c>
      <c r="G21" s="57">
        <v>4.4999999999999998E-2</v>
      </c>
    </row>
    <row r="22" spans="2:9" ht="20" x14ac:dyDescent="0.3">
      <c r="B22" s="45"/>
      <c r="C22" s="20" t="s">
        <v>59</v>
      </c>
      <c r="D22" s="46"/>
      <c r="E22" s="46"/>
      <c r="F22" s="56"/>
      <c r="G22" s="57"/>
    </row>
    <row r="23" spans="2:9" ht="30" x14ac:dyDescent="0.3">
      <c r="B23" s="45"/>
      <c r="C23" s="15" t="s">
        <v>23</v>
      </c>
      <c r="D23" s="46" t="s">
        <v>67</v>
      </c>
      <c r="E23" s="46"/>
      <c r="F23" s="29">
        <f>IF(F6="JA",IF(F10&gt;297.86,(F10-297.86)*G23,0))</f>
        <v>0</v>
      </c>
      <c r="G23" s="8">
        <v>0.3</v>
      </c>
    </row>
    <row r="24" spans="2:9" ht="24" x14ac:dyDescent="0.3">
      <c r="B24" s="16" t="s">
        <v>24</v>
      </c>
      <c r="C24" s="17" t="s">
        <v>25</v>
      </c>
      <c r="D24" s="60" t="s">
        <v>26</v>
      </c>
      <c r="E24" s="60"/>
      <c r="F24" s="28">
        <f>(F21+F23)*G24</f>
        <v>0</v>
      </c>
      <c r="G24" s="5">
        <v>0.24260000000000001</v>
      </c>
    </row>
    <row r="25" spans="2:9" ht="25.5" x14ac:dyDescent="0.3">
      <c r="B25" s="13" t="s">
        <v>27</v>
      </c>
      <c r="C25" s="14" t="s">
        <v>49</v>
      </c>
      <c r="D25" s="46" t="s">
        <v>68</v>
      </c>
      <c r="E25" s="46"/>
      <c r="F25" s="28">
        <f>F13*G25</f>
        <v>0</v>
      </c>
      <c r="G25" s="5">
        <v>1.6E-2</v>
      </c>
    </row>
    <row r="26" spans="2:9" ht="24" x14ac:dyDescent="0.3">
      <c r="B26" s="16" t="s">
        <v>28</v>
      </c>
      <c r="C26" s="17" t="s">
        <v>29</v>
      </c>
      <c r="D26" s="60" t="s">
        <v>30</v>
      </c>
      <c r="E26" s="60"/>
      <c r="F26" s="28">
        <f>F25*G26</f>
        <v>0</v>
      </c>
      <c r="G26" s="5">
        <v>0.24260000000000001</v>
      </c>
    </row>
    <row r="27" spans="2:9" x14ac:dyDescent="0.3">
      <c r="B27" s="13" t="s">
        <v>31</v>
      </c>
      <c r="C27" s="14" t="s">
        <v>32</v>
      </c>
      <c r="D27" s="46" t="s">
        <v>61</v>
      </c>
      <c r="E27" s="46"/>
      <c r="F27" s="28">
        <f>F13*G27</f>
        <v>0</v>
      </c>
      <c r="G27" s="5">
        <v>3.2000000000000002E-3</v>
      </c>
    </row>
    <row r="28" spans="2:9" ht="60.75" customHeight="1" x14ac:dyDescent="0.3">
      <c r="B28" s="45" t="s">
        <v>33</v>
      </c>
      <c r="C28" s="19" t="s">
        <v>34</v>
      </c>
      <c r="D28" s="18" t="s">
        <v>69</v>
      </c>
      <c r="E28" s="61" t="e">
        <f>D29/G8</f>
        <v>#DIV/0!</v>
      </c>
      <c r="F28" s="47">
        <f>D29/(2088-200-80-C10)</f>
        <v>0</v>
      </c>
      <c r="G28" s="58"/>
    </row>
    <row r="29" spans="2:9" ht="30" x14ac:dyDescent="0.3">
      <c r="B29" s="45"/>
      <c r="C29" s="20" t="s">
        <v>75</v>
      </c>
      <c r="D29" s="42"/>
      <c r="E29" s="61"/>
      <c r="F29" s="47"/>
      <c r="G29" s="58"/>
    </row>
    <row r="30" spans="2:9" ht="24" customHeight="1" thickBot="1" x14ac:dyDescent="0.35">
      <c r="B30" s="59" t="s">
        <v>35</v>
      </c>
      <c r="C30" s="59"/>
      <c r="D30" s="59"/>
      <c r="E30" s="59"/>
      <c r="F30" s="31">
        <f>SUM(F13:F29)</f>
        <v>0</v>
      </c>
    </row>
    <row r="31" spans="2:9" ht="14.5" thickTop="1" x14ac:dyDescent="0.3"/>
  </sheetData>
  <sheetProtection algorithmName="SHA-512" hashValue="ZzhtL86BTCCOtZFqD8CNf8G3heXQPuczCKIBacJQjay05VVMTRnlCHflv3HKUk05wYZtz4SnpIDy6ztNSc+BJw==" saltValue="DWdX83oMy/M8Otrsxt8Eng==" spinCount="100000" sheet="1" objects="1" scenarios="1"/>
  <mergeCells count="29">
    <mergeCell ref="F28:F29"/>
    <mergeCell ref="G28:G29"/>
    <mergeCell ref="B30:E30"/>
    <mergeCell ref="D24:E24"/>
    <mergeCell ref="D25:E25"/>
    <mergeCell ref="D26:E26"/>
    <mergeCell ref="D27:E27"/>
    <mergeCell ref="B28:B29"/>
    <mergeCell ref="E28:E29"/>
    <mergeCell ref="D20:E20"/>
    <mergeCell ref="B21:B23"/>
    <mergeCell ref="D21:E22"/>
    <mergeCell ref="F21:F22"/>
    <mergeCell ref="G21:G22"/>
    <mergeCell ref="D23:E23"/>
    <mergeCell ref="G13:G14"/>
    <mergeCell ref="D14:E14"/>
    <mergeCell ref="D15:E15"/>
    <mergeCell ref="D16:E16"/>
    <mergeCell ref="D17:E17"/>
    <mergeCell ref="B18:B19"/>
    <mergeCell ref="D18:E19"/>
    <mergeCell ref="F18:F19"/>
    <mergeCell ref="B2:F4"/>
    <mergeCell ref="D12:E12"/>
    <mergeCell ref="B13:B14"/>
    <mergeCell ref="C13:C14"/>
    <mergeCell ref="D13:E13"/>
    <mergeCell ref="F13:F14"/>
  </mergeCells>
  <dataValidations count="1">
    <dataValidation type="list" allowBlank="1" showInputMessage="1" showErrorMessage="1" sqref="F6" xr:uid="{0EFAA4B5-99F3-474A-9C0C-85A1E0942EB3}">
      <formula1>$G$6:$G$7</formula1>
    </dataValidation>
  </dataValidations>
  <pageMargins left="0.70866141732283472" right="0.70866141732283472" top="0.86614173228346458" bottom="0.74803149606299213" header="0.31496062992125984" footer="0.31496062992125984"/>
  <pageSetup paperSize="9" scale="92" orientation="portrait" r:id="rId1"/>
  <headerFooter>
    <oddHeader>&amp;R&amp;G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I29"/>
  <sheetViews>
    <sheetView showGridLines="0" showRowColHeaders="0" zoomScaleNormal="100" workbookViewId="0">
      <selection activeCell="K27" sqref="K27"/>
    </sheetView>
  </sheetViews>
  <sheetFormatPr defaultColWidth="29.7265625" defaultRowHeight="14" x14ac:dyDescent="0.3"/>
  <cols>
    <col min="1" max="1" width="3" customWidth="1"/>
    <col min="2" max="2" width="11.7265625" style="1" customWidth="1"/>
    <col min="3" max="3" width="30.7265625" style="1" customWidth="1"/>
    <col min="4" max="4" width="14.1796875" style="1" customWidth="1"/>
    <col min="5" max="5" width="22.81640625" style="1" customWidth="1"/>
    <col min="6" max="6" width="17.81640625" style="1" customWidth="1"/>
    <col min="7" max="7" width="15.1796875" style="1" hidden="1" customWidth="1"/>
    <col min="8" max="8" width="14" style="1" hidden="1" customWidth="1"/>
    <col min="9" max="9" width="6.81640625" style="1" hidden="1" customWidth="1"/>
    <col min="10" max="10" width="11.453125" style="1" customWidth="1"/>
    <col min="11" max="16384" width="29.7265625" style="1"/>
  </cols>
  <sheetData>
    <row r="4" spans="2:8" ht="15" customHeight="1" x14ac:dyDescent="0.3">
      <c r="B4" s="66" t="s">
        <v>51</v>
      </c>
      <c r="C4" s="67"/>
      <c r="D4" s="67"/>
      <c r="E4" s="67"/>
      <c r="F4" s="67"/>
    </row>
    <row r="5" spans="2:8" x14ac:dyDescent="0.3">
      <c r="B5" s="66"/>
      <c r="C5" s="67"/>
      <c r="D5" s="67"/>
      <c r="E5" s="67"/>
      <c r="F5" s="67"/>
    </row>
    <row r="6" spans="2:8" ht="54.75" customHeight="1" x14ac:dyDescent="0.3">
      <c r="B6" s="66"/>
      <c r="C6" s="67"/>
      <c r="D6" s="67"/>
      <c r="E6" s="67"/>
      <c r="F6" s="67"/>
    </row>
    <row r="8" spans="2:8" ht="24" customHeight="1" x14ac:dyDescent="0.3">
      <c r="B8" s="2" t="s">
        <v>0</v>
      </c>
      <c r="C8" s="10"/>
      <c r="E8" s="39" t="s">
        <v>65</v>
      </c>
      <c r="F8" s="41" t="s">
        <v>64</v>
      </c>
      <c r="H8" s="1" t="s">
        <v>64</v>
      </c>
    </row>
    <row r="9" spans="2:8" x14ac:dyDescent="0.3">
      <c r="B9" s="2"/>
      <c r="F9"/>
      <c r="G9" s="4">
        <f>(F10*1.1243)*(2100-200-88-40-C10)</f>
        <v>0</v>
      </c>
      <c r="H9" s="1" t="s">
        <v>74</v>
      </c>
    </row>
    <row r="10" spans="2:8" ht="24" customHeight="1" x14ac:dyDescent="0.3">
      <c r="B10" s="3" t="s">
        <v>2</v>
      </c>
      <c r="C10" s="11">
        <v>0</v>
      </c>
      <c r="F10" s="26">
        <f>C8/175</f>
        <v>0</v>
      </c>
      <c r="G10" s="4">
        <f>(C10*F10)*0.8</f>
        <v>0</v>
      </c>
    </row>
    <row r="12" spans="2:8" ht="14.5" thickBot="1" x14ac:dyDescent="0.35">
      <c r="B12" s="27"/>
      <c r="C12" s="27" t="s">
        <v>3</v>
      </c>
      <c r="D12" s="69" t="s">
        <v>4</v>
      </c>
      <c r="E12" s="69" t="s">
        <v>5</v>
      </c>
      <c r="F12" s="23" t="s">
        <v>5</v>
      </c>
    </row>
    <row r="13" spans="2:8" x14ac:dyDescent="0.3">
      <c r="B13" s="51" t="s">
        <v>36</v>
      </c>
      <c r="C13" s="52" t="s">
        <v>7</v>
      </c>
      <c r="D13" s="70" t="s">
        <v>8</v>
      </c>
      <c r="E13" s="70"/>
      <c r="F13" s="68">
        <f>F10*(1+G13)</f>
        <v>0</v>
      </c>
      <c r="G13" s="9">
        <f>IF(F10&gt;0,(G10/G9)*100)/100</f>
        <v>0</v>
      </c>
    </row>
    <row r="14" spans="2:8" ht="15" customHeight="1" x14ac:dyDescent="0.3">
      <c r="B14" s="51"/>
      <c r="C14" s="52"/>
      <c r="D14" s="25">
        <f>G13</f>
        <v>0</v>
      </c>
      <c r="E14" s="24"/>
      <c r="F14" s="68"/>
      <c r="G14" s="5"/>
    </row>
    <row r="15" spans="2:8" x14ac:dyDescent="0.3">
      <c r="B15" s="13" t="s">
        <v>38</v>
      </c>
      <c r="C15" s="14" t="s">
        <v>10</v>
      </c>
      <c r="D15" s="46" t="s">
        <v>11</v>
      </c>
      <c r="E15" s="46" t="s">
        <v>37</v>
      </c>
      <c r="F15" s="30">
        <f>$F$13*G15</f>
        <v>0</v>
      </c>
      <c r="G15" s="5">
        <v>0.31419999999999998</v>
      </c>
    </row>
    <row r="16" spans="2:8" x14ac:dyDescent="0.3">
      <c r="B16" s="13" t="s">
        <v>39</v>
      </c>
      <c r="C16" s="14" t="s">
        <v>13</v>
      </c>
      <c r="D16" s="46" t="s">
        <v>58</v>
      </c>
      <c r="E16" s="46" t="s">
        <v>37</v>
      </c>
      <c r="F16" s="30">
        <f t="shared" ref="F16:F17" si="0">$F$13*G16</f>
        <v>0</v>
      </c>
      <c r="G16" s="5">
        <v>0.1236</v>
      </c>
    </row>
    <row r="17" spans="2:9" x14ac:dyDescent="0.3">
      <c r="B17" s="13" t="s">
        <v>40</v>
      </c>
      <c r="C17" s="14" t="s">
        <v>15</v>
      </c>
      <c r="D17" s="46" t="s">
        <v>72</v>
      </c>
      <c r="E17" s="46" t="s">
        <v>37</v>
      </c>
      <c r="F17" s="30">
        <f t="shared" si="0"/>
        <v>0</v>
      </c>
      <c r="G17" s="5">
        <f>I17</f>
        <v>0</v>
      </c>
      <c r="H17" s="4">
        <f>48*F10</f>
        <v>0</v>
      </c>
      <c r="I17" s="7">
        <f>IF(F10&gt;0,H17/G9,0)</f>
        <v>0</v>
      </c>
    </row>
    <row r="18" spans="2:9" x14ac:dyDescent="0.3">
      <c r="B18" s="45" t="s">
        <v>41</v>
      </c>
      <c r="C18" s="19" t="s">
        <v>17</v>
      </c>
      <c r="D18" s="46" t="s">
        <v>70</v>
      </c>
      <c r="E18" s="46" t="s">
        <v>37</v>
      </c>
      <c r="F18" s="68">
        <f>F13*G18</f>
        <v>0</v>
      </c>
      <c r="G18" s="5">
        <f>I18</f>
        <v>4.1904761904761903E-2</v>
      </c>
      <c r="H18" s="4">
        <f>88*F10</f>
        <v>0</v>
      </c>
      <c r="I18" s="7">
        <f>88/2100</f>
        <v>4.1904761904761903E-2</v>
      </c>
    </row>
    <row r="19" spans="2:9" x14ac:dyDescent="0.3">
      <c r="B19" s="45"/>
      <c r="C19" s="21" t="s">
        <v>18</v>
      </c>
      <c r="D19" s="46"/>
      <c r="E19" s="46"/>
      <c r="F19" s="68"/>
    </row>
    <row r="20" spans="2:9" ht="25.5" x14ac:dyDescent="0.3">
      <c r="B20" s="36" t="s">
        <v>42</v>
      </c>
      <c r="C20" s="14" t="s">
        <v>20</v>
      </c>
      <c r="D20" s="46" t="s">
        <v>71</v>
      </c>
      <c r="E20" s="46" t="s">
        <v>37</v>
      </c>
      <c r="F20" s="30">
        <f>F13*G20</f>
        <v>0</v>
      </c>
      <c r="G20" s="5">
        <v>6.6499999999999997E-3</v>
      </c>
    </row>
    <row r="21" spans="2:9" x14ac:dyDescent="0.3">
      <c r="B21" s="63" t="s">
        <v>43</v>
      </c>
      <c r="C21" s="33" t="s">
        <v>22</v>
      </c>
      <c r="D21" s="46" t="s">
        <v>44</v>
      </c>
      <c r="E21" s="46"/>
      <c r="F21" s="65">
        <f>IF(F8="JA",IF(F10&lt;297.86,F10*G21,297.86*G21))</f>
        <v>0</v>
      </c>
      <c r="G21" s="57">
        <v>4.4999999999999998E-2</v>
      </c>
    </row>
    <row r="22" spans="2:9" ht="20" x14ac:dyDescent="0.3">
      <c r="B22" s="64"/>
      <c r="C22" s="34" t="s">
        <v>52</v>
      </c>
      <c r="D22" s="46"/>
      <c r="E22" s="46"/>
      <c r="F22" s="65"/>
      <c r="G22" s="57"/>
    </row>
    <row r="23" spans="2:9" ht="30" x14ac:dyDescent="0.3">
      <c r="B23" s="64"/>
      <c r="C23" s="35" t="s">
        <v>23</v>
      </c>
      <c r="D23" s="46" t="s">
        <v>67</v>
      </c>
      <c r="E23" s="46"/>
      <c r="F23" s="30">
        <f>IF(F8="JA",IF(C8&gt;52125,(F10-297.86)*G23,0))</f>
        <v>0</v>
      </c>
      <c r="G23" s="8">
        <v>0.3</v>
      </c>
    </row>
    <row r="24" spans="2:9" x14ac:dyDescent="0.3">
      <c r="B24" s="38"/>
      <c r="C24" s="35" t="s">
        <v>54</v>
      </c>
      <c r="D24" s="46" t="s">
        <v>62</v>
      </c>
      <c r="E24" s="46"/>
      <c r="F24" s="30">
        <f>F13*G24</f>
        <v>0</v>
      </c>
      <c r="G24" s="8">
        <v>0.02</v>
      </c>
    </row>
    <row r="25" spans="2:9" ht="24" x14ac:dyDescent="0.3">
      <c r="B25" s="37" t="s">
        <v>45</v>
      </c>
      <c r="C25" s="17" t="s">
        <v>46</v>
      </c>
      <c r="D25" s="60" t="s">
        <v>47</v>
      </c>
      <c r="E25" s="60" t="s">
        <v>37</v>
      </c>
      <c r="F25" s="30">
        <f>(F21+F23)*G25</f>
        <v>0</v>
      </c>
      <c r="G25" s="5">
        <v>0.24260000000000001</v>
      </c>
    </row>
    <row r="26" spans="2:9" ht="31.5" x14ac:dyDescent="0.3">
      <c r="B26" s="13" t="s">
        <v>48</v>
      </c>
      <c r="C26" s="14" t="s">
        <v>34</v>
      </c>
      <c r="D26" s="18" t="s">
        <v>69</v>
      </c>
      <c r="E26" s="43" t="e">
        <f>G26</f>
        <v>#DIV/0!</v>
      </c>
      <c r="F26" s="65">
        <f>D27/(2100-200-88-48-C10)</f>
        <v>0</v>
      </c>
      <c r="G26" s="57" t="e">
        <f>D27/G9</f>
        <v>#DIV/0!</v>
      </c>
    </row>
    <row r="27" spans="2:9" ht="30" x14ac:dyDescent="0.3">
      <c r="B27" s="16"/>
      <c r="C27" s="15" t="s">
        <v>73</v>
      </c>
      <c r="D27" s="42"/>
      <c r="E27" s="16"/>
      <c r="F27" s="65"/>
      <c r="G27" s="57"/>
    </row>
    <row r="28" spans="2:9" ht="24" customHeight="1" thickBot="1" x14ac:dyDescent="0.35">
      <c r="B28" s="62" t="s">
        <v>35</v>
      </c>
      <c r="C28" s="62"/>
      <c r="D28" s="62"/>
      <c r="E28" s="62"/>
      <c r="F28" s="32">
        <f>SUM(F13:F27)</f>
        <v>0</v>
      </c>
    </row>
    <row r="29" spans="2:9" ht="14.5" thickTop="1" x14ac:dyDescent="0.3"/>
  </sheetData>
  <sheetProtection algorithmName="SHA-512" hashValue="O+iSceWJXeJse16VKNfB1nDsrJZZYWhvRSvr8h1+u0MYgu/AmyQXXEI5ArHRvBFhXwhmgooQH9rqarHeuOfLhQ==" saltValue="NNcXYpHeNSfoAOuS9K05TQ==" spinCount="100000" sheet="1" objects="1" scenarios="1"/>
  <mergeCells count="23">
    <mergeCell ref="G26:G27"/>
    <mergeCell ref="D16:E16"/>
    <mergeCell ref="D17:E17"/>
    <mergeCell ref="B18:B19"/>
    <mergeCell ref="D18:E19"/>
    <mergeCell ref="F18:F19"/>
    <mergeCell ref="D20:E20"/>
    <mergeCell ref="G21:G22"/>
    <mergeCell ref="D23:E23"/>
    <mergeCell ref="D25:E25"/>
    <mergeCell ref="D24:E24"/>
    <mergeCell ref="B4:F6"/>
    <mergeCell ref="C13:C14"/>
    <mergeCell ref="B13:B14"/>
    <mergeCell ref="F13:F14"/>
    <mergeCell ref="D12:E12"/>
    <mergeCell ref="D13:E13"/>
    <mergeCell ref="D15:E15"/>
    <mergeCell ref="B28:E28"/>
    <mergeCell ref="B21:B23"/>
    <mergeCell ref="D21:E22"/>
    <mergeCell ref="F21:F22"/>
    <mergeCell ref="F26:F27"/>
  </mergeCells>
  <phoneticPr fontId="27" type="noConversion"/>
  <dataValidations count="1">
    <dataValidation type="list" allowBlank="1" showInputMessage="1" showErrorMessage="1" sqref="F8" xr:uid="{B1238FB2-F54C-4B59-A91A-302B9C1338FF}">
      <formula1>$H$8:$H$9</formula1>
    </dataValidation>
  </dataValidations>
  <pageMargins left="0.70866141732283472" right="0.70866141732283472" top="0.86614173228346458" bottom="0.74803149606299213" header="0.31496062992125984" footer="0.31496062992125984"/>
  <pageSetup paperSize="9" scale="93" orientation="portrait" horizontalDpi="1200" verticalDpi="1200" r:id="rId1"/>
  <headerFooter>
    <oddHeader>&amp;R&amp;G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Yrkesarbetare VVS</vt:lpstr>
      <vt:lpstr>Tjänsteman</vt:lpstr>
      <vt:lpstr>Tjänsteman!Utskriftsområde</vt:lpstr>
      <vt:lpstr>'Yrkesarbetare VVS'!Utskriftsområde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Mustonen, Reijo</dc:creator>
  <cp:lastModifiedBy>Fredrik Mejhert</cp:lastModifiedBy>
  <cp:lastPrinted>2021-02-24T11:50:42Z</cp:lastPrinted>
  <dcterms:created xsi:type="dcterms:W3CDTF">2018-06-11T11:23:05Z</dcterms:created>
  <dcterms:modified xsi:type="dcterms:W3CDTF">2026-03-10T12:37:31Z</dcterms:modified>
</cp:coreProperties>
</file>